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315" windowHeight="8265" activeTab="0"/>
  </bookViews>
  <sheets>
    <sheet name="2013" sheetId="1" r:id="rId1"/>
    <sheet name="Sheet2" sheetId="2" r:id="rId2"/>
    <sheet name="Sheet3" sheetId="3" r:id="rId3"/>
  </sheets>
  <definedNames>
    <definedName name="_xlnm.Print_Area" localSheetId="0">'2013'!$B$2:$U$31</definedName>
    <definedName name="_xlnm.Print_Titles" localSheetId="0">'2013'!$B:$C,'2013'!$3:$3</definedName>
  </definedNames>
  <calcPr fullCalcOnLoad="1"/>
</workbook>
</file>

<file path=xl/sharedStrings.xml><?xml version="1.0" encoding="utf-8"?>
<sst xmlns="http://schemas.openxmlformats.org/spreadsheetml/2006/main" count="93" uniqueCount="60">
  <si>
    <t>オシドリ</t>
  </si>
  <si>
    <t>オカヨシガモ</t>
  </si>
  <si>
    <t>ヒドリガモ</t>
  </si>
  <si>
    <t>アメリカヒドリ</t>
  </si>
  <si>
    <t>マガモ</t>
  </si>
  <si>
    <t>カルガモ</t>
  </si>
  <si>
    <t>ハシビロガモ</t>
  </si>
  <si>
    <t>オナガガモ</t>
  </si>
  <si>
    <t>シマアジ</t>
  </si>
  <si>
    <t>トモエガモ</t>
  </si>
  <si>
    <t>コガモ</t>
  </si>
  <si>
    <t>ホシハジロ</t>
  </si>
  <si>
    <t>キンクロハジロ</t>
  </si>
  <si>
    <t>スズガモ</t>
  </si>
  <si>
    <t>クロガモ</t>
  </si>
  <si>
    <t>ホオジロガモ</t>
  </si>
  <si>
    <t>ウミアイサ</t>
  </si>
  <si>
    <t>ツクシガモ</t>
  </si>
  <si>
    <t>総個体数</t>
  </si>
  <si>
    <t>種類数（種）</t>
  </si>
  <si>
    <t>■国指定浜甲子園鳥獣保護区</t>
  </si>
  <si>
    <t>調査年月日</t>
  </si>
  <si>
    <t>調査時間帯</t>
  </si>
  <si>
    <t>干潮時刻</t>
  </si>
  <si>
    <t>干潮高さ</t>
  </si>
  <si>
    <t>満潮時刻</t>
  </si>
  <si>
    <t>天候</t>
  </si>
  <si>
    <t>調査員</t>
  </si>
  <si>
    <t>鳥獣保護区管理員</t>
  </si>
  <si>
    <t>晴れ</t>
  </si>
  <si>
    <t>曇り</t>
  </si>
  <si>
    <t>ヨシガモ</t>
  </si>
  <si>
    <t>曇り時々晴れ</t>
  </si>
  <si>
    <t>10:15-13:50</t>
  </si>
  <si>
    <t>10:00-13:30</t>
  </si>
  <si>
    <t>曇りのち雨</t>
  </si>
  <si>
    <t>一種のみ調査</t>
  </si>
  <si>
    <t>11:30-14:00</t>
  </si>
  <si>
    <t>10:30-14:30</t>
  </si>
  <si>
    <t>11:00-14:30</t>
  </si>
  <si>
    <t>10:30-14:20</t>
  </si>
  <si>
    <t>11:30-14:30</t>
  </si>
  <si>
    <t>シノリガモ</t>
  </si>
  <si>
    <t>ｼﾉﾘｶﾞﾓ1瀬野久夫</t>
  </si>
  <si>
    <t>10:20-14:10</t>
  </si>
  <si>
    <t>ﾄﾓｴｶﾞﾓ♂2</t>
  </si>
  <si>
    <t>11:30-12:30</t>
  </si>
  <si>
    <t>曇り時々雨</t>
  </si>
  <si>
    <t>ｼﾉﾘｶﾞﾓ</t>
  </si>
  <si>
    <t>10:30-13:30</t>
  </si>
  <si>
    <t>晴れ時々曇り</t>
  </si>
  <si>
    <t>田村晃一</t>
  </si>
  <si>
    <t>10:15-14:30</t>
  </si>
  <si>
    <t>10:30-2:30</t>
  </si>
  <si>
    <t>2013/12/27～滞在</t>
  </si>
  <si>
    <t>ﾖｼｶﾞﾓ</t>
  </si>
  <si>
    <t>ﾂｸｼｶﾞﾓ</t>
  </si>
  <si>
    <t>8:10-13:30</t>
  </si>
  <si>
    <t>10:50-13:40</t>
  </si>
  <si>
    <t>10:30-14:10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</si>
</sst>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/d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37" fillId="0" borderId="10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NumberFormat="1" applyFont="1" applyBorder="1" applyAlignment="1">
      <alignment vertical="center"/>
    </xf>
    <xf numFmtId="0" fontId="37" fillId="0" borderId="11" xfId="0" applyNumberFormat="1" applyFont="1" applyBorder="1" applyAlignment="1">
      <alignment vertical="center"/>
    </xf>
    <xf numFmtId="0" fontId="37" fillId="0" borderId="10" xfId="0" applyNumberFormat="1" applyFont="1" applyBorder="1" applyAlignment="1">
      <alignment vertical="center"/>
    </xf>
    <xf numFmtId="0" fontId="37" fillId="0" borderId="12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20" fontId="37" fillId="0" borderId="11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7" fillId="0" borderId="21" xfId="0" applyNumberFormat="1" applyFont="1" applyBorder="1" applyAlignment="1">
      <alignment vertical="center"/>
    </xf>
    <xf numFmtId="0" fontId="37" fillId="0" borderId="22" xfId="0" applyNumberFormat="1" applyFont="1" applyBorder="1" applyAlignment="1">
      <alignment vertical="center"/>
    </xf>
    <xf numFmtId="0" fontId="37" fillId="0" borderId="23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8" fillId="0" borderId="2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33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"/>
    </sheetView>
  </sheetViews>
  <sheetFormatPr defaultColWidth="9.140625" defaultRowHeight="15"/>
  <cols>
    <col min="1" max="1" width="1.1484375" style="0" customWidth="1"/>
    <col min="2" max="2" width="5.00390625" style="1" customWidth="1"/>
    <col min="3" max="3" width="21.8515625" style="0" customWidth="1"/>
    <col min="4" max="18" width="16.8515625" style="0" customWidth="1"/>
    <col min="19" max="35" width="16.28125" style="0" customWidth="1"/>
  </cols>
  <sheetData>
    <row r="1" ht="7.5" customHeight="1"/>
    <row r="2" ht="22.5" customHeight="1" thickBot="1">
      <c r="B2" s="24" t="s">
        <v>20</v>
      </c>
    </row>
    <row r="3" spans="2:32" ht="14.25">
      <c r="B3" s="9"/>
      <c r="C3" s="12" t="s">
        <v>21</v>
      </c>
      <c r="D3" s="2">
        <v>41555</v>
      </c>
      <c r="E3" s="2">
        <v>41562</v>
      </c>
      <c r="F3" s="2">
        <v>41574</v>
      </c>
      <c r="G3" s="2">
        <v>41586</v>
      </c>
      <c r="H3" s="2">
        <v>41595</v>
      </c>
      <c r="I3" s="2">
        <v>41604</v>
      </c>
      <c r="J3" s="2">
        <v>41613</v>
      </c>
      <c r="K3" s="2">
        <v>41614</v>
      </c>
      <c r="L3" s="2">
        <v>41617</v>
      </c>
      <c r="M3" s="2">
        <v>41618</v>
      </c>
      <c r="N3" s="2">
        <v>41624</v>
      </c>
      <c r="O3" s="2">
        <v>41633</v>
      </c>
      <c r="P3" s="2">
        <v>41643</v>
      </c>
      <c r="Q3" s="2">
        <v>41643</v>
      </c>
      <c r="R3" s="2">
        <v>41645</v>
      </c>
      <c r="S3" s="2">
        <v>41651</v>
      </c>
      <c r="T3" s="2">
        <v>41664</v>
      </c>
      <c r="U3" s="2">
        <v>41676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32" ht="14.25">
      <c r="B4" s="10"/>
      <c r="C4" s="13" t="s">
        <v>22</v>
      </c>
      <c r="D4" s="3" t="s">
        <v>33</v>
      </c>
      <c r="E4" s="3" t="s">
        <v>34</v>
      </c>
      <c r="F4" s="3" t="s">
        <v>37</v>
      </c>
      <c r="G4" s="3" t="s">
        <v>38</v>
      </c>
      <c r="H4" s="3" t="s">
        <v>39</v>
      </c>
      <c r="I4" s="3" t="s">
        <v>40</v>
      </c>
      <c r="J4" s="3" t="s">
        <v>41</v>
      </c>
      <c r="K4" s="3" t="s">
        <v>44</v>
      </c>
      <c r="L4" s="3" t="s">
        <v>41</v>
      </c>
      <c r="M4" s="3" t="s">
        <v>46</v>
      </c>
      <c r="N4" s="3" t="s">
        <v>53</v>
      </c>
      <c r="O4" s="3" t="s">
        <v>52</v>
      </c>
      <c r="P4" s="3"/>
      <c r="Q4" s="3"/>
      <c r="R4" s="3" t="s">
        <v>49</v>
      </c>
      <c r="S4" s="3" t="s">
        <v>57</v>
      </c>
      <c r="T4" s="3" t="s">
        <v>58</v>
      </c>
      <c r="U4" s="3" t="s">
        <v>59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2:32" ht="14.25">
      <c r="B5" s="10"/>
      <c r="C5" s="13" t="s">
        <v>23</v>
      </c>
      <c r="D5" s="18">
        <v>0.6166666666666667</v>
      </c>
      <c r="E5" s="18">
        <v>0.43472222222222223</v>
      </c>
      <c r="F5" s="18">
        <v>0.2923611111111111</v>
      </c>
      <c r="G5" s="18">
        <v>0.6770833333333334</v>
      </c>
      <c r="H5" s="18">
        <v>0.5166666666666667</v>
      </c>
      <c r="I5" s="18">
        <v>0.27291666666666664</v>
      </c>
      <c r="J5" s="18">
        <v>0.5972222222222222</v>
      </c>
      <c r="K5" s="18">
        <v>0.63125</v>
      </c>
      <c r="L5" s="18">
        <v>0.23124999999999998</v>
      </c>
      <c r="M5" s="3"/>
      <c r="N5" s="18">
        <v>0.50625</v>
      </c>
      <c r="O5" s="18">
        <v>0.2298611111111111</v>
      </c>
      <c r="P5" s="18"/>
      <c r="Q5" s="3"/>
      <c r="R5" s="18">
        <v>0.17500000000000002</v>
      </c>
      <c r="S5" s="18">
        <v>0.45416666666666666</v>
      </c>
      <c r="T5" s="18">
        <v>0.2881944444444445</v>
      </c>
      <c r="U5" s="18">
        <v>0.8104166666666667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2:32" ht="14.25">
      <c r="B6" s="10"/>
      <c r="C6" s="13" t="s">
        <v>24</v>
      </c>
      <c r="D6" s="3">
        <v>88</v>
      </c>
      <c r="E6" s="3">
        <v>65</v>
      </c>
      <c r="F6" s="3">
        <v>69</v>
      </c>
      <c r="G6" s="3">
        <v>110</v>
      </c>
      <c r="H6" s="3">
        <v>88</v>
      </c>
      <c r="I6" s="3">
        <v>67</v>
      </c>
      <c r="J6" s="3">
        <v>81</v>
      </c>
      <c r="K6" s="3">
        <v>86</v>
      </c>
      <c r="L6" s="3">
        <v>41</v>
      </c>
      <c r="M6" s="3"/>
      <c r="N6" s="3">
        <v>92</v>
      </c>
      <c r="O6" s="3">
        <v>59</v>
      </c>
      <c r="P6" s="3"/>
      <c r="Q6" s="3"/>
      <c r="R6" s="3">
        <v>18</v>
      </c>
      <c r="S6" s="3">
        <v>105</v>
      </c>
      <c r="T6" s="3">
        <v>88</v>
      </c>
      <c r="U6" s="3">
        <v>51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2:32" ht="14.25">
      <c r="B7" s="10"/>
      <c r="C7" s="13" t="s">
        <v>25</v>
      </c>
      <c r="D7" s="18">
        <v>0.38055555555555554</v>
      </c>
      <c r="E7" s="18">
        <v>0.1625</v>
      </c>
      <c r="F7" s="18">
        <v>0.6715277777777778</v>
      </c>
      <c r="G7" s="18">
        <v>0.45694444444444443</v>
      </c>
      <c r="H7" s="18">
        <v>0.28541666666666665</v>
      </c>
      <c r="I7" s="18">
        <v>0.6375000000000001</v>
      </c>
      <c r="J7" s="18">
        <v>0.37013888888888885</v>
      </c>
      <c r="K7" s="18">
        <v>0.4041666666666666</v>
      </c>
      <c r="L7" s="18">
        <v>0.5305555555555556</v>
      </c>
      <c r="M7" s="3"/>
      <c r="N7" s="18">
        <v>0.28958333333333336</v>
      </c>
      <c r="O7" s="18">
        <v>0.5222222222222223</v>
      </c>
      <c r="P7" s="18"/>
      <c r="Q7" s="3"/>
      <c r="R7" s="18">
        <v>0.45069444444444445</v>
      </c>
      <c r="S7" s="18">
        <v>0.3361111111111111</v>
      </c>
      <c r="T7" s="18">
        <v>0.2263888888888889</v>
      </c>
      <c r="U7" s="18">
        <v>0.46597222222222223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2:32" ht="14.25">
      <c r="B8" s="10"/>
      <c r="C8" s="13" t="s">
        <v>26</v>
      </c>
      <c r="D8" s="3" t="s">
        <v>29</v>
      </c>
      <c r="E8" s="3" t="s">
        <v>35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30</v>
      </c>
      <c r="M8" s="3" t="s">
        <v>47</v>
      </c>
      <c r="N8" s="3" t="s">
        <v>32</v>
      </c>
      <c r="O8" s="3" t="s">
        <v>29</v>
      </c>
      <c r="P8" s="3"/>
      <c r="Q8" s="3" t="s">
        <v>30</v>
      </c>
      <c r="R8" s="3" t="s">
        <v>50</v>
      </c>
      <c r="S8" s="3" t="s">
        <v>29</v>
      </c>
      <c r="T8" s="3" t="s">
        <v>30</v>
      </c>
      <c r="U8" s="3" t="s">
        <v>30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2:32" ht="15" thickBot="1">
      <c r="B9" s="11"/>
      <c r="C9" s="17" t="s">
        <v>27</v>
      </c>
      <c r="D9" s="25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  <c r="J9" s="25" t="s">
        <v>28</v>
      </c>
      <c r="K9" s="25" t="s">
        <v>28</v>
      </c>
      <c r="L9" s="25" t="s">
        <v>28</v>
      </c>
      <c r="M9" s="25" t="s">
        <v>28</v>
      </c>
      <c r="N9" s="25" t="s">
        <v>28</v>
      </c>
      <c r="O9" s="25" t="s">
        <v>28</v>
      </c>
      <c r="P9" s="26" t="s">
        <v>51</v>
      </c>
      <c r="Q9" s="26" t="s">
        <v>51</v>
      </c>
      <c r="R9" s="25" t="s">
        <v>28</v>
      </c>
      <c r="S9" s="27" t="s">
        <v>28</v>
      </c>
      <c r="T9" s="27" t="s">
        <v>28</v>
      </c>
      <c r="U9" s="27" t="s">
        <v>28</v>
      </c>
      <c r="V9" s="26"/>
      <c r="W9" s="26"/>
      <c r="X9" s="26"/>
      <c r="Y9" s="26"/>
      <c r="Z9" s="4"/>
      <c r="AA9" s="4"/>
      <c r="AB9" s="4"/>
      <c r="AC9" s="4"/>
      <c r="AD9" s="4"/>
      <c r="AE9" s="4"/>
      <c r="AF9" s="4"/>
    </row>
    <row r="10" spans="2:32" ht="14.25">
      <c r="B10" s="12">
        <v>1</v>
      </c>
      <c r="C10" s="14" t="s">
        <v>17</v>
      </c>
      <c r="D10" s="5"/>
      <c r="E10" s="5"/>
      <c r="F10" s="5"/>
      <c r="G10" s="5"/>
      <c r="H10" s="5"/>
      <c r="I10" s="5"/>
      <c r="J10" s="5"/>
      <c r="K10" s="5" t="s">
        <v>36</v>
      </c>
      <c r="L10" s="5" t="s">
        <v>36</v>
      </c>
      <c r="M10" s="5" t="s">
        <v>36</v>
      </c>
      <c r="N10" s="5"/>
      <c r="O10" s="5"/>
      <c r="P10" s="5" t="s">
        <v>36</v>
      </c>
      <c r="Q10" s="5">
        <v>2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2:32" ht="14.25">
      <c r="B11" s="13">
        <v>2</v>
      </c>
      <c r="C11" s="15" t="s"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5" t="s">
        <v>36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2:32" ht="14.25">
      <c r="B12" s="13">
        <v>3</v>
      </c>
      <c r="C12" s="15" t="s">
        <v>1</v>
      </c>
      <c r="D12" s="6"/>
      <c r="E12" s="6"/>
      <c r="F12" s="6"/>
      <c r="G12" s="6"/>
      <c r="H12" s="6">
        <v>23</v>
      </c>
      <c r="I12" s="6">
        <f>14+7+20+4</f>
        <v>45</v>
      </c>
      <c r="J12" s="6">
        <f>4+31+8+7+13</f>
        <v>63</v>
      </c>
      <c r="K12" s="6"/>
      <c r="L12" s="6"/>
      <c r="M12" s="6"/>
      <c r="N12" s="6">
        <f>11+10+17+4+7</f>
        <v>49</v>
      </c>
      <c r="O12" s="6">
        <f>2+2+14+2+5+2+8+2+2</f>
        <v>39</v>
      </c>
      <c r="P12" s="6"/>
      <c r="Q12" s="6"/>
      <c r="R12" s="6">
        <f>5+14+4+3+8+2+4+9+11</f>
        <v>60</v>
      </c>
      <c r="S12" s="6">
        <v>39</v>
      </c>
      <c r="T12" s="6">
        <f>5+5+2+10+8+40</f>
        <v>70</v>
      </c>
      <c r="U12" s="6">
        <f>25+8+6+4+13+15+4</f>
        <v>75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2:32" ht="14.25">
      <c r="B13" s="13">
        <v>4</v>
      </c>
      <c r="C13" s="15" t="s">
        <v>31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v>1</v>
      </c>
      <c r="Q13" s="6"/>
      <c r="R13" s="6"/>
      <c r="S13" s="6">
        <v>1</v>
      </c>
      <c r="T13" s="6">
        <v>2</v>
      </c>
      <c r="U13" s="6">
        <v>2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2:32" ht="14.25">
      <c r="B14" s="13">
        <v>5</v>
      </c>
      <c r="C14" s="15" t="s">
        <v>2</v>
      </c>
      <c r="D14" s="6">
        <v>4</v>
      </c>
      <c r="E14" s="6">
        <v>11</v>
      </c>
      <c r="F14" s="6">
        <f>4+10+4+25+15</f>
        <v>58</v>
      </c>
      <c r="G14" s="6">
        <f>5+55+2+18</f>
        <v>80</v>
      </c>
      <c r="H14" s="6">
        <v>33</v>
      </c>
      <c r="I14" s="6">
        <f>10+30+5+8+7+5+4+3</f>
        <v>72</v>
      </c>
      <c r="J14" s="6">
        <f>5+2+31+7+2+2+6</f>
        <v>55</v>
      </c>
      <c r="K14" s="6"/>
      <c r="L14" s="6"/>
      <c r="M14" s="6"/>
      <c r="N14" s="6">
        <f>8+2+15+5+5+26</f>
        <v>61</v>
      </c>
      <c r="O14" s="6">
        <f>33+8+4+2+2</f>
        <v>49</v>
      </c>
      <c r="P14" s="6"/>
      <c r="Q14" s="6"/>
      <c r="R14" s="6">
        <f>4+14+8+4+16+2+6</f>
        <v>54</v>
      </c>
      <c r="S14" s="6">
        <v>64</v>
      </c>
      <c r="T14" s="6">
        <f>10+3+8+7+10+7+4+2+8+4+3+2+33</f>
        <v>101</v>
      </c>
      <c r="U14" s="6">
        <f>5+13+4+2+4+2+4+4+7</f>
        <v>45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2:32" ht="14.25">
      <c r="B15" s="13">
        <v>6</v>
      </c>
      <c r="C15" s="15" t="s">
        <v>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2:32" ht="14.25">
      <c r="B16" s="13">
        <v>7</v>
      </c>
      <c r="C16" s="15" t="s">
        <v>4</v>
      </c>
      <c r="D16" s="6"/>
      <c r="E16" s="6"/>
      <c r="F16" s="6"/>
      <c r="G16" s="6"/>
      <c r="H16" s="6">
        <v>13</v>
      </c>
      <c r="I16" s="6">
        <v>14</v>
      </c>
      <c r="J16" s="6">
        <v>6</v>
      </c>
      <c r="K16" s="6"/>
      <c r="L16" s="6"/>
      <c r="M16" s="6"/>
      <c r="N16" s="6">
        <v>15</v>
      </c>
      <c r="O16" s="6">
        <v>11</v>
      </c>
      <c r="P16" s="6"/>
      <c r="Q16" s="6"/>
      <c r="R16" s="6">
        <v>17</v>
      </c>
      <c r="S16" s="6">
        <v>19</v>
      </c>
      <c r="T16" s="6">
        <v>16</v>
      </c>
      <c r="U16" s="6">
        <v>13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2:32" ht="14.25">
      <c r="B17" s="13">
        <v>8</v>
      </c>
      <c r="C17" s="15" t="s">
        <v>5</v>
      </c>
      <c r="D17" s="6">
        <v>24</v>
      </c>
      <c r="E17" s="6">
        <v>20</v>
      </c>
      <c r="F17" s="6">
        <v>9</v>
      </c>
      <c r="G17" s="6">
        <v>2</v>
      </c>
      <c r="H17" s="6">
        <v>4</v>
      </c>
      <c r="I17" s="6">
        <v>3</v>
      </c>
      <c r="J17" s="6">
        <v>6</v>
      </c>
      <c r="K17" s="6"/>
      <c r="L17" s="6"/>
      <c r="M17" s="6"/>
      <c r="N17" s="6">
        <v>2</v>
      </c>
      <c r="O17" s="6">
        <v>3</v>
      </c>
      <c r="P17" s="6"/>
      <c r="Q17" s="6"/>
      <c r="R17" s="6">
        <v>5</v>
      </c>
      <c r="S17" s="6">
        <v>6</v>
      </c>
      <c r="T17" s="6">
        <v>9</v>
      </c>
      <c r="U17" s="6">
        <v>8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4.25">
      <c r="B18" s="13">
        <v>9</v>
      </c>
      <c r="C18" s="15" t="s">
        <v>6</v>
      </c>
      <c r="D18" s="6"/>
      <c r="E18" s="6">
        <v>3</v>
      </c>
      <c r="F18" s="6">
        <v>7</v>
      </c>
      <c r="G18" s="6">
        <v>14</v>
      </c>
      <c r="H18" s="6">
        <v>17</v>
      </c>
      <c r="I18" s="6">
        <f>3+4+13+7+5+16+7+10+5</f>
        <v>70</v>
      </c>
      <c r="J18" s="6">
        <f>10+2+2+10+5+8</f>
        <v>37</v>
      </c>
      <c r="K18" s="6"/>
      <c r="L18" s="6"/>
      <c r="M18" s="6"/>
      <c r="N18" s="6">
        <f>2+2+8+8+21</f>
        <v>41</v>
      </c>
      <c r="O18" s="6">
        <f>5+18+3+14+2</f>
        <v>42</v>
      </c>
      <c r="P18" s="6"/>
      <c r="Q18" s="6"/>
      <c r="R18" s="6">
        <f>2+25+8</f>
        <v>35</v>
      </c>
      <c r="S18" s="6">
        <v>47</v>
      </c>
      <c r="T18" s="6">
        <f>2+2+4+7+4+2+9+4+4+7</f>
        <v>45</v>
      </c>
      <c r="U18" s="6">
        <f>4+5+16+4+4+7+3+2</f>
        <v>45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2:32" ht="14.25">
      <c r="B19" s="13">
        <v>10</v>
      </c>
      <c r="C19" s="15" t="s">
        <v>7</v>
      </c>
      <c r="D19" s="6"/>
      <c r="E19" s="6">
        <v>2</v>
      </c>
      <c r="F19" s="6">
        <v>19</v>
      </c>
      <c r="G19" s="6">
        <v>62</v>
      </c>
      <c r="H19" s="6">
        <v>36</v>
      </c>
      <c r="I19" s="6">
        <f>35+5+5+5+2</f>
        <v>52</v>
      </c>
      <c r="J19" s="6">
        <f>2+2+7+33</f>
        <v>44</v>
      </c>
      <c r="K19" s="6"/>
      <c r="L19" s="6"/>
      <c r="M19" s="6"/>
      <c r="N19" s="6">
        <f>8+16+24+5</f>
        <v>53</v>
      </c>
      <c r="O19" s="6">
        <f>5+54+2+16+8</f>
        <v>85</v>
      </c>
      <c r="P19" s="6"/>
      <c r="Q19" s="6"/>
      <c r="R19" s="6">
        <f>2+31+8+4+36+2+4</f>
        <v>87</v>
      </c>
      <c r="S19" s="6">
        <v>69</v>
      </c>
      <c r="T19" s="6">
        <f>3+19+4+54+8+4</f>
        <v>92</v>
      </c>
      <c r="U19" s="6">
        <f>13+8+25+8+8+5</f>
        <v>67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2:32" ht="14.25">
      <c r="B20" s="13">
        <v>11</v>
      </c>
      <c r="C20" s="15" t="s">
        <v>8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2:32" ht="14.25">
      <c r="B21" s="13">
        <v>12</v>
      </c>
      <c r="C21" s="15" t="s">
        <v>9</v>
      </c>
      <c r="D21" s="6"/>
      <c r="E21" s="6"/>
      <c r="F21" s="6"/>
      <c r="G21" s="6"/>
      <c r="H21" s="6"/>
      <c r="I21" s="6"/>
      <c r="J21" s="6"/>
      <c r="K21" s="6">
        <v>2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2:32" ht="14.25">
      <c r="B22" s="13">
        <v>13</v>
      </c>
      <c r="C22" s="15" t="s">
        <v>10</v>
      </c>
      <c r="D22" s="6">
        <v>141</v>
      </c>
      <c r="E22" s="6">
        <f>126+13+23+123+17+7</f>
        <v>309</v>
      </c>
      <c r="F22" s="6">
        <v>178</v>
      </c>
      <c r="G22" s="6">
        <v>258</v>
      </c>
      <c r="H22" s="6">
        <f>231+7+12+24</f>
        <v>274</v>
      </c>
      <c r="I22" s="6">
        <f>5+243+17+61+19</f>
        <v>345</v>
      </c>
      <c r="J22" s="6">
        <f>192+140+140</f>
        <v>472</v>
      </c>
      <c r="K22" s="6"/>
      <c r="L22" s="6"/>
      <c r="M22" s="6"/>
      <c r="N22" s="6">
        <f>18+106+25+16+119</f>
        <v>284</v>
      </c>
      <c r="O22" s="6">
        <f>10+69+10+133+4</f>
        <v>226</v>
      </c>
      <c r="P22" s="6"/>
      <c r="Q22" s="6"/>
      <c r="R22" s="6">
        <f>131+4+26+2+28+7</f>
        <v>198</v>
      </c>
      <c r="S22" s="6">
        <v>155</v>
      </c>
      <c r="T22" s="6">
        <f>8+10+135+7+20+178+5+5</f>
        <v>368</v>
      </c>
      <c r="U22" s="6">
        <f>27+5+14+101+31+27+6</f>
        <v>211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2:32" ht="14.25">
      <c r="B23" s="13">
        <v>14</v>
      </c>
      <c r="C23" s="15" t="s">
        <v>11</v>
      </c>
      <c r="D23" s="6">
        <v>10</v>
      </c>
      <c r="E23" s="6">
        <v>21</v>
      </c>
      <c r="F23" s="6">
        <v>328</v>
      </c>
      <c r="G23" s="6">
        <f>15+63+316+143+14</f>
        <v>551</v>
      </c>
      <c r="H23" s="6">
        <v>1120</v>
      </c>
      <c r="I23" s="6">
        <f>717+26+20+53+60+17</f>
        <v>893</v>
      </c>
      <c r="J23" s="6">
        <f>146+514+470+65</f>
        <v>1195</v>
      </c>
      <c r="K23" s="6"/>
      <c r="L23" s="6"/>
      <c r="M23" s="6"/>
      <c r="N23" s="6">
        <f>478+15+321+10+39+407</f>
        <v>1270</v>
      </c>
      <c r="O23" s="6">
        <f>215+360+23</f>
        <v>598</v>
      </c>
      <c r="P23" s="6"/>
      <c r="Q23" s="6"/>
      <c r="R23" s="6">
        <f>40+8+1010+4</f>
        <v>1062</v>
      </c>
      <c r="S23" s="6">
        <v>546</v>
      </c>
      <c r="T23" s="6">
        <f>23+8+9+2+8+60+292+7</f>
        <v>409</v>
      </c>
      <c r="U23" s="6">
        <f>2+209+87+222</f>
        <v>520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2:32" ht="14.25">
      <c r="B24" s="13">
        <v>15</v>
      </c>
      <c r="C24" s="15" t="s">
        <v>12</v>
      </c>
      <c r="D24" s="6"/>
      <c r="E24" s="6">
        <v>2</v>
      </c>
      <c r="F24" s="6">
        <v>2</v>
      </c>
      <c r="G24" s="6">
        <v>3</v>
      </c>
      <c r="H24" s="6">
        <v>3</v>
      </c>
      <c r="I24" s="6">
        <v>6</v>
      </c>
      <c r="J24" s="6">
        <v>5</v>
      </c>
      <c r="K24" s="6"/>
      <c r="L24" s="6"/>
      <c r="M24" s="6"/>
      <c r="N24" s="6">
        <v>7</v>
      </c>
      <c r="O24" s="6">
        <v>5</v>
      </c>
      <c r="P24" s="6"/>
      <c r="Q24" s="6"/>
      <c r="R24" s="6">
        <v>6</v>
      </c>
      <c r="S24" s="6">
        <v>28</v>
      </c>
      <c r="T24" s="6">
        <f>8</f>
        <v>8</v>
      </c>
      <c r="U24" s="6">
        <v>5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2:32" ht="14.25">
      <c r="B25" s="13">
        <v>16</v>
      </c>
      <c r="C25" s="15" t="s">
        <v>13</v>
      </c>
      <c r="D25" s="6">
        <v>13</v>
      </c>
      <c r="E25" s="6">
        <v>13</v>
      </c>
      <c r="F25" s="6">
        <f>25+7+10+178</f>
        <v>220</v>
      </c>
      <c r="G25" s="6">
        <f>850+57+4+161</f>
        <v>1072</v>
      </c>
      <c r="H25" s="6">
        <f>507+58+402+37+20</f>
        <v>1024</v>
      </c>
      <c r="I25" s="6">
        <v>885</v>
      </c>
      <c r="J25" s="6">
        <f>618+80+11</f>
        <v>709</v>
      </c>
      <c r="K25" s="6"/>
      <c r="L25" s="6"/>
      <c r="M25" s="6"/>
      <c r="N25" s="6">
        <f>32+237+658</f>
        <v>927</v>
      </c>
      <c r="O25" s="6">
        <f>485+219</f>
        <v>704</v>
      </c>
      <c r="P25" s="6"/>
      <c r="Q25" s="6"/>
      <c r="R25" s="6">
        <f>9+181+84+28+75+26</f>
        <v>403</v>
      </c>
      <c r="S25" s="6">
        <v>485</v>
      </c>
      <c r="T25" s="6">
        <f>66+250+30+160</f>
        <v>506</v>
      </c>
      <c r="U25" s="6">
        <f>35+33+22+266+50</f>
        <v>406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2:32" ht="14.25">
      <c r="B26" s="13">
        <v>17</v>
      </c>
      <c r="C26" s="15" t="s">
        <v>42</v>
      </c>
      <c r="D26" s="6"/>
      <c r="E26" s="6"/>
      <c r="F26" s="6"/>
      <c r="G26" s="6"/>
      <c r="H26" s="6"/>
      <c r="I26" s="6"/>
      <c r="J26" s="6">
        <v>1</v>
      </c>
      <c r="K26" s="6"/>
      <c r="L26" s="6">
        <v>1</v>
      </c>
      <c r="M26" s="6">
        <v>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2:32" ht="14.25">
      <c r="B27" s="13">
        <v>18</v>
      </c>
      <c r="C27" s="15" t="s">
        <v>14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2:32" ht="14.25">
      <c r="B28" s="13">
        <v>19</v>
      </c>
      <c r="C28" s="15" t="s">
        <v>15</v>
      </c>
      <c r="D28" s="6"/>
      <c r="E28" s="6"/>
      <c r="F28" s="6"/>
      <c r="G28" s="6"/>
      <c r="H28" s="6"/>
      <c r="I28" s="6">
        <v>1</v>
      </c>
      <c r="J28" s="6">
        <v>2</v>
      </c>
      <c r="K28" s="6"/>
      <c r="L28" s="6"/>
      <c r="M28" s="6"/>
      <c r="N28" s="6">
        <v>2</v>
      </c>
      <c r="O28" s="6">
        <v>3</v>
      </c>
      <c r="P28" s="6"/>
      <c r="Q28" s="6"/>
      <c r="R28" s="6">
        <v>3</v>
      </c>
      <c r="S28" s="6">
        <v>4</v>
      </c>
      <c r="T28" s="6">
        <v>5</v>
      </c>
      <c r="U28" s="6">
        <v>5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2:32" ht="15" thickBot="1">
      <c r="B29" s="19">
        <v>20</v>
      </c>
      <c r="C29" s="20" t="s">
        <v>16</v>
      </c>
      <c r="D29" s="21"/>
      <c r="E29" s="21"/>
      <c r="F29" s="21"/>
      <c r="G29" s="21">
        <v>2</v>
      </c>
      <c r="H29" s="21"/>
      <c r="I29" s="21"/>
      <c r="J29" s="21">
        <v>1</v>
      </c>
      <c r="K29" s="21"/>
      <c r="L29" s="21"/>
      <c r="M29" s="21"/>
      <c r="N29" s="6">
        <v>3</v>
      </c>
      <c r="O29" s="6">
        <v>4</v>
      </c>
      <c r="P29" s="6"/>
      <c r="Q29" s="6"/>
      <c r="R29" s="6">
        <v>2</v>
      </c>
      <c r="S29" s="6">
        <v>4</v>
      </c>
      <c r="T29" s="6">
        <v>2</v>
      </c>
      <c r="U29" s="6">
        <v>3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2:32" ht="14.25">
      <c r="B30" s="9"/>
      <c r="C30" s="14" t="s">
        <v>18</v>
      </c>
      <c r="D30" s="7">
        <f aca="true" t="shared" si="0" ref="D30:AF30">SUM(D10:D29)</f>
        <v>192</v>
      </c>
      <c r="E30" s="7">
        <f t="shared" si="0"/>
        <v>381</v>
      </c>
      <c r="F30" s="7">
        <f t="shared" si="0"/>
        <v>821</v>
      </c>
      <c r="G30" s="7">
        <f t="shared" si="0"/>
        <v>2044</v>
      </c>
      <c r="H30" s="7">
        <f t="shared" si="0"/>
        <v>2547</v>
      </c>
      <c r="I30" s="7">
        <f t="shared" si="0"/>
        <v>2386</v>
      </c>
      <c r="J30" s="7">
        <f t="shared" si="0"/>
        <v>2596</v>
      </c>
      <c r="K30" s="7">
        <f t="shared" si="0"/>
        <v>2</v>
      </c>
      <c r="L30" s="7">
        <f t="shared" si="0"/>
        <v>1</v>
      </c>
      <c r="M30" s="7">
        <f t="shared" si="0"/>
        <v>1</v>
      </c>
      <c r="N30" s="7">
        <f>SUM(N10:N29)</f>
        <v>2714</v>
      </c>
      <c r="O30" s="7">
        <f>SUM(O10:O29)</f>
        <v>1769</v>
      </c>
      <c r="P30" s="7">
        <f t="shared" si="0"/>
        <v>1</v>
      </c>
      <c r="Q30" s="7">
        <f t="shared" si="0"/>
        <v>2</v>
      </c>
      <c r="R30" s="7">
        <f t="shared" si="0"/>
        <v>1932</v>
      </c>
      <c r="S30" s="7">
        <f t="shared" si="0"/>
        <v>1467</v>
      </c>
      <c r="T30" s="7">
        <f t="shared" si="0"/>
        <v>1633</v>
      </c>
      <c r="U30" s="7">
        <f t="shared" si="0"/>
        <v>1405</v>
      </c>
      <c r="V30" s="7">
        <f t="shared" si="0"/>
        <v>0</v>
      </c>
      <c r="W30" s="7">
        <f t="shared" si="0"/>
        <v>0</v>
      </c>
      <c r="X30" s="7">
        <f t="shared" si="0"/>
        <v>0</v>
      </c>
      <c r="Y30" s="7">
        <f t="shared" si="0"/>
        <v>0</v>
      </c>
      <c r="Z30" s="7">
        <f t="shared" si="0"/>
        <v>0</v>
      </c>
      <c r="AA30" s="7">
        <f t="shared" si="0"/>
        <v>0</v>
      </c>
      <c r="AB30" s="7">
        <f t="shared" si="0"/>
        <v>0</v>
      </c>
      <c r="AC30" s="7">
        <f t="shared" si="0"/>
        <v>0</v>
      </c>
      <c r="AD30" s="7">
        <f t="shared" si="0"/>
        <v>0</v>
      </c>
      <c r="AE30" s="7">
        <f t="shared" si="0"/>
        <v>0</v>
      </c>
      <c r="AF30" s="22">
        <f t="shared" si="0"/>
        <v>0</v>
      </c>
    </row>
    <row r="31" spans="2:32" ht="15" thickBot="1">
      <c r="B31" s="11"/>
      <c r="C31" s="16" t="s">
        <v>19</v>
      </c>
      <c r="D31" s="8">
        <f aca="true" t="shared" si="1" ref="D31:AF31">COUNT(D10:D29)</f>
        <v>5</v>
      </c>
      <c r="E31" s="8">
        <f t="shared" si="1"/>
        <v>8</v>
      </c>
      <c r="F31" s="8">
        <f t="shared" si="1"/>
        <v>8</v>
      </c>
      <c r="G31" s="8">
        <f t="shared" si="1"/>
        <v>9</v>
      </c>
      <c r="H31" s="8">
        <f t="shared" si="1"/>
        <v>10</v>
      </c>
      <c r="I31" s="8">
        <f t="shared" si="1"/>
        <v>11</v>
      </c>
      <c r="J31" s="8">
        <f t="shared" si="1"/>
        <v>13</v>
      </c>
      <c r="K31" s="8">
        <f t="shared" si="1"/>
        <v>1</v>
      </c>
      <c r="L31" s="8">
        <f t="shared" si="1"/>
        <v>1</v>
      </c>
      <c r="M31" s="8">
        <f t="shared" si="1"/>
        <v>1</v>
      </c>
      <c r="N31" s="8">
        <f>COUNT(N10:N29)</f>
        <v>12</v>
      </c>
      <c r="O31" s="8">
        <f>COUNT(O10:O29)</f>
        <v>12</v>
      </c>
      <c r="P31" s="8">
        <f t="shared" si="1"/>
        <v>1</v>
      </c>
      <c r="Q31" s="8">
        <f t="shared" si="1"/>
        <v>1</v>
      </c>
      <c r="R31" s="8">
        <f t="shared" si="1"/>
        <v>12</v>
      </c>
      <c r="S31" s="8">
        <f t="shared" si="1"/>
        <v>13</v>
      </c>
      <c r="T31" s="8">
        <f t="shared" si="1"/>
        <v>13</v>
      </c>
      <c r="U31" s="8">
        <f t="shared" si="1"/>
        <v>13</v>
      </c>
      <c r="V31" s="8">
        <f t="shared" si="1"/>
        <v>0</v>
      </c>
      <c r="W31" s="8">
        <f t="shared" si="1"/>
        <v>0</v>
      </c>
      <c r="X31" s="8">
        <f t="shared" si="1"/>
        <v>0</v>
      </c>
      <c r="Y31" s="8">
        <f t="shared" si="1"/>
        <v>0</v>
      </c>
      <c r="Z31" s="8">
        <f t="shared" si="1"/>
        <v>0</v>
      </c>
      <c r="AA31" s="8">
        <f t="shared" si="1"/>
        <v>0</v>
      </c>
      <c r="AB31" s="8">
        <f t="shared" si="1"/>
        <v>0</v>
      </c>
      <c r="AC31" s="8">
        <f t="shared" si="1"/>
        <v>0</v>
      </c>
      <c r="AD31" s="8">
        <f t="shared" si="1"/>
        <v>0</v>
      </c>
      <c r="AE31" s="8">
        <f t="shared" si="1"/>
        <v>0</v>
      </c>
      <c r="AF31" s="23">
        <f t="shared" si="1"/>
        <v>0</v>
      </c>
    </row>
    <row r="32" spans="10:17" ht="13.5">
      <c r="J32" t="s">
        <v>43</v>
      </c>
      <c r="K32" t="s">
        <v>45</v>
      </c>
      <c r="L32" t="s">
        <v>48</v>
      </c>
      <c r="M32" t="s">
        <v>48</v>
      </c>
      <c r="P32" t="s">
        <v>54</v>
      </c>
      <c r="Q32" t="s">
        <v>56</v>
      </c>
    </row>
    <row r="33" ht="13.5">
      <c r="P33" t="s">
        <v>55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40" fitToWidth="10" horizontalDpi="600" verticalDpi="600" orientation="landscape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仁志</dc:creator>
  <cp:keywords/>
  <dc:description/>
  <cp:lastModifiedBy>西宮市</cp:lastModifiedBy>
  <cp:lastPrinted>2014-03-25T08:03:22Z</cp:lastPrinted>
  <dcterms:created xsi:type="dcterms:W3CDTF">2012-09-19T04:36:58Z</dcterms:created>
  <dcterms:modified xsi:type="dcterms:W3CDTF">2014-03-25T08:03:46Z</dcterms:modified>
  <cp:category/>
  <cp:version/>
  <cp:contentType/>
  <cp:contentStatus/>
</cp:coreProperties>
</file>