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4295" windowHeight="8955" activeTab="0"/>
  </bookViews>
  <sheets>
    <sheet name="案　　内" sheetId="1" r:id="rId1"/>
    <sheet name="計算書Ａ" sheetId="2" r:id="rId2"/>
    <sheet name="計算書B" sheetId="3" r:id="rId3"/>
    <sheet name="計算書C" sheetId="4" r:id="rId4"/>
  </sheets>
  <definedNames>
    <definedName name="_xlnm.Print_Area" localSheetId="1">'計算書Ａ'!$A$1:$W$32</definedName>
    <definedName name="_xlnm.Print_Area" localSheetId="2">'計算書B'!$A$1:$W$60</definedName>
    <definedName name="_xlnm.Print_Area" localSheetId="3">'計算書C'!$A$1:$W$66</definedName>
  </definedNames>
  <calcPr fullCalcOnLoad="1"/>
</workbook>
</file>

<file path=xl/sharedStrings.xml><?xml version="1.0" encoding="utf-8"?>
<sst xmlns="http://schemas.openxmlformats.org/spreadsheetml/2006/main" count="341" uniqueCount="218">
  <si>
    <t>建築基準法第５２条第１項　都市計画で定めた容積率</t>
  </si>
  <si>
    <t>ｍ</t>
  </si>
  <si>
    <t>×　０．６＝</t>
  </si>
  <si>
    <t>％</t>
  </si>
  <si>
    <t>％</t>
  </si>
  <si>
    <t>①</t>
  </si>
  <si>
    <t>②</t>
  </si>
  <si>
    <t>敷地の上限容積率（容積率の限度）　①と②の小さい方の値</t>
  </si>
  <si>
    <t>③</t>
  </si>
  <si>
    <t>敷地面積</t>
  </si>
  <si>
    <t>㎡</t>
  </si>
  <si>
    <t>④</t>
  </si>
  <si>
    <t>㎡</t>
  </si>
  <si>
    <t>⑤</t>
  </si>
  <si>
    <t>⑤</t>
  </si>
  <si>
    <t>÷</t>
  </si>
  <si>
    <t>④</t>
  </si>
  <si>
    <t>＝</t>
  </si>
  <si>
    <t>⑥</t>
  </si>
  <si>
    <t>上限容積率の８割</t>
  </si>
  <si>
    <t>×　０．８＝</t>
  </si>
  <si>
    <t>⑦</t>
  </si>
  <si>
    <t>－</t>
  </si>
  <si>
    <t>×</t>
  </si>
  <si>
    <t>⑦</t>
  </si>
  <si>
    <t>（</t>
  </si>
  <si>
    <t>高容積地区部分の敷地面積</t>
  </si>
  <si>
    <t>高容積地区以外部分の敷地面積</t>
  </si>
  <si>
    <t>＞</t>
  </si>
  <si>
    <t>の場合、指定用途の必要な床面積は</t>
  </si>
  <si>
    <t>⑧</t>
  </si>
  <si>
    <t>⑧</t>
  </si>
  <si>
    <t>≧</t>
  </si>
  <si>
    <t>５０㎡</t>
  </si>
  <si>
    <t>の場合</t>
  </si>
  <si>
    <t>＜</t>
  </si>
  <si>
    <t>敷地の容積率の限度</t>
  </si>
  <si>
    <t>総敷地面積</t>
  </si>
  <si>
    <t>高容積地区の上限容積率の８割</t>
  </si>
  <si>
    <t>⑨</t>
  </si>
  <si>
    <t>よって商業系又は工業系指定用途の必要な床面積は、</t>
  </si>
  <si>
    <t>（少数１位切り上げ）</t>
  </si>
  <si>
    <t>上限容積率（容積率の限度）　⑥と⑦の小さい方の値</t>
  </si>
  <si>
    <t>％　）　×　１／４＝</t>
  </si>
  <si>
    <t>⑧と⑨の大きい方の値</t>
  </si>
  <si>
    <t>⑭と⑮の大きい方の値</t>
  </si>
  <si>
    <t>％</t>
  </si>
  <si>
    <t>×　０．６＝</t>
  </si>
  <si>
    <t>％</t>
  </si>
  <si>
    <t>④</t>
  </si>
  <si>
    <t>㎡</t>
  </si>
  <si>
    <t>÷</t>
  </si>
  <si>
    <t>＝</t>
  </si>
  <si>
    <t>％</t>
  </si>
  <si>
    <t>（</t>
  </si>
  <si>
    <t>－</t>
  </si>
  <si>
    <t>×</t>
  </si>
  <si>
    <t>㎡</t>
  </si>
  <si>
    <t>≧</t>
  </si>
  <si>
    <t>５０㎡</t>
  </si>
  <si>
    <t>＜</t>
  </si>
  <si>
    <t>⑨</t>
  </si>
  <si>
    <t>㎡</t>
  </si>
  <si>
    <t>㎡</t>
  </si>
  <si>
    <t>①</t>
  </si>
  <si>
    <t>②</t>
  </si>
  <si>
    <t>③</t>
  </si>
  <si>
    <t>④</t>
  </si>
  <si>
    <t>⑤</t>
  </si>
  <si>
    <t>⑥</t>
  </si>
  <si>
    <t>×　０．４＝</t>
  </si>
  <si>
    <t>⑦</t>
  </si>
  <si>
    <t>⑧</t>
  </si>
  <si>
    <t>①</t>
  </si>
  <si>
    <t>⑤</t>
  </si>
  <si>
    <t>＋</t>
  </si>
  <si>
    <t>＝</t>
  </si>
  <si>
    <t>㎡</t>
  </si>
  <si>
    <t>⑨</t>
  </si>
  <si>
    <t>①</t>
  </si>
  <si>
    <t>⑤</t>
  </si>
  <si>
    <t>⑧</t>
  </si>
  <si>
    <t>（</t>
  </si>
  <si>
    <t>×</t>
  </si>
  <si>
    <t>＋</t>
  </si>
  <si>
    <t>）</t>
  </si>
  <si>
    <t>＝</t>
  </si>
  <si>
    <t>％</t>
  </si>
  <si>
    <t>⑩</t>
  </si>
  <si>
    <t>⑨</t>
  </si>
  <si>
    <t>⑪</t>
  </si>
  <si>
    <t>⑨</t>
  </si>
  <si>
    <t>⑫</t>
  </si>
  <si>
    <t>④</t>
  </si>
  <si>
    <t>×　０．８＝</t>
  </si>
  <si>
    <t>％</t>
  </si>
  <si>
    <t>⑬</t>
  </si>
  <si>
    <t>⑫</t>
  </si>
  <si>
    <t>⑬</t>
  </si>
  <si>
    <t>⑪</t>
  </si>
  <si>
    <t>）</t>
  </si>
  <si>
    <t>×　１／４　＝</t>
  </si>
  <si>
    <t>⑭</t>
  </si>
  <si>
    <t>上限容積率（容積率の限度）　➁と➂の小さい方の値</t>
  </si>
  <si>
    <t>前面道路幅員</t>
  </si>
  <si>
    <t>建築基準法第５２条第２項　  前面道路幅員による容積率</t>
  </si>
  <si>
    <t>建築基準法第５２条第２項　　前面道路幅員による容積率</t>
  </si>
  <si>
    <t>＜高容積地区の容積率の算定＞</t>
  </si>
  <si>
    <t>＜高容積地区以外の容積率の算定＞</t>
  </si>
  <si>
    <t>※計画使用容積率</t>
  </si>
  <si>
    <t>建築基準法第５２条第２項　前面道路幅員による容積率</t>
  </si>
  <si>
    <t>※容積対象面積</t>
  </si>
  <si>
    <t>≦</t>
  </si>
  <si>
    <t>　</t>
  </si>
  <si>
    <t xml:space="preserve"> ⑥  ＞   ⑦        の場合、商業系指定用途又は工業系指定用途が必要</t>
  </si>
  <si>
    <t>　</t>
  </si>
  <si>
    <t>⑫＞⑬の場合、指定用途が必要（下記のとおり）</t>
  </si>
  <si>
    <t xml:space="preserve"> ｍ</t>
  </si>
  <si>
    <t xml:space="preserve"> m</t>
  </si>
  <si>
    <t>ｍ</t>
  </si>
  <si>
    <t>％</t>
  </si>
  <si>
    <t>≦</t>
  </si>
  <si>
    <t>敷地の上限容積率（容積率の限度）　②と③の小さい方の値</t>
  </si>
  <si>
    <t>④</t>
  </si>
  <si>
    <t>もう一方の高容積地区部分の敷地面積</t>
  </si>
  <si>
    <t>㎡</t>
  </si>
  <si>
    <t>⑤</t>
  </si>
  <si>
    <t>％</t>
  </si>
  <si>
    <t>⑥</t>
  </si>
  <si>
    <t>⑦</t>
  </si>
  <si>
    <t>上限容積率（容積率の限度）⑥と⑦の小さいほうの値</t>
  </si>
  <si>
    <t>％</t>
  </si>
  <si>
    <t>⑧</t>
  </si>
  <si>
    <t>＋</t>
  </si>
  <si>
    <t>＝</t>
  </si>
  <si>
    <t>⑨</t>
  </si>
  <si>
    <t>×</t>
  </si>
  <si>
    <t>⑪</t>
  </si>
  <si>
    <t>※容積対象面積</t>
  </si>
  <si>
    <t>⑨</t>
  </si>
  <si>
    <t>÷</t>
  </si>
  <si>
    <t>＝</t>
  </si>
  <si>
    <t>％</t>
  </si>
  <si>
    <t>⑫</t>
  </si>
  <si>
    <t>敷地全体の上限容積率の８割</t>
  </si>
  <si>
    <t>⑩</t>
  </si>
  <si>
    <t>×</t>
  </si>
  <si>
    <t>⑬</t>
  </si>
  <si>
    <t>＞</t>
  </si>
  <si>
    <t>⑬</t>
  </si>
  <si>
    <t>の場合、指定用途が必要（下記のとおり）</t>
  </si>
  <si>
    <t>（</t>
  </si>
  <si>
    <t>－</t>
  </si>
  <si>
    <t>）</t>
  </si>
  <si>
    <t>＝</t>
  </si>
  <si>
    <t>⑭</t>
  </si>
  <si>
    <t>高容積地区での土地利用適正化に関する要綱における</t>
  </si>
  <si>
    <t>敷地が高容積地区と高容積地区以外にまたがる場合</t>
  </si>
  <si>
    <t>敷地がすべて高容積地区の場合で、敷地が３００％と５００％など</t>
  </si>
  <si>
    <r>
      <t>異なる容積率にまたがる場合</t>
    </r>
    <r>
      <rPr>
        <sz val="11"/>
        <rFont val="ＭＳ Ｐゴシック"/>
        <family val="3"/>
      </rPr>
      <t>　</t>
    </r>
  </si>
  <si>
    <t>（計算書A）</t>
  </si>
  <si>
    <t>⑮</t>
  </si>
  <si>
    <t>■指定用途の必要床面積計算書は以下のとおり、3種類あります。</t>
  </si>
  <si>
    <t>敷地がすべて高容積地区の場合で、地区内の容積率が１つの場合</t>
  </si>
  <si>
    <t>□ケースB</t>
  </si>
  <si>
    <t>□ケースC</t>
  </si>
  <si>
    <t>　　指定用途の必要面積を算出するための計算書</t>
  </si>
  <si>
    <t>建築物の敷地が高容積地区内である場合、指定用途を設ける必要があります。</t>
  </si>
  <si>
    <t>以下に、指定用途の必要面積の算出のための計算書を示します。</t>
  </si>
  <si>
    <t>（計算書B）</t>
  </si>
  <si>
    <t>（計算書C）</t>
  </si>
  <si>
    <t>一方の高容積地区部分の敷地面積</t>
  </si>
  <si>
    <t>＜一方の高容積地区の容積率の算定＞</t>
  </si>
  <si>
    <t>建築基準法第５２条第１項　都市計画で定めた容積率</t>
  </si>
  <si>
    <t>＜もう一方の高容積地区の容積率の算定＞</t>
  </si>
  <si>
    <t>よって商業系又は工業系指定用途の必要な床面積は、</t>
  </si>
  <si>
    <t>⑪</t>
  </si>
  <si>
    <t>⑬</t>
  </si>
  <si>
    <t>各々に示しています。</t>
  </si>
  <si>
    <t>なお、敷地と高容積地区との位置関係をケース別に分類し、各ケースに対応した計算書を</t>
  </si>
  <si>
    <t>⑭</t>
  </si>
  <si>
    <t>⑭</t>
  </si>
  <si>
    <t>⑭</t>
  </si>
  <si>
    <t xml:space="preserve">   </t>
  </si>
  <si>
    <t>（住居系の場合）</t>
  </si>
  <si>
    <t>（非住居系の場合）</t>
  </si>
  <si>
    <t xml:space="preserve"> の場合</t>
  </si>
  <si>
    <t>③</t>
  </si>
  <si>
    <t>⑫≦⑬の場合</t>
  </si>
  <si>
    <t>に数値を入力してください。</t>
  </si>
  <si>
    <t>以下の</t>
  </si>
  <si>
    <t>に数値を入力してください</t>
  </si>
  <si>
    <t>ケースAの場合は</t>
  </si>
  <si>
    <t>計算書A</t>
  </si>
  <si>
    <t>のシートによって、指定用途の必要床面積を算出します。</t>
  </si>
  <si>
    <t>計算書B</t>
  </si>
  <si>
    <t>計算書C</t>
  </si>
  <si>
    <t>及び</t>
  </si>
  <si>
    <t>には数値が入力できません。</t>
  </si>
  <si>
    <t>ケースBの場合は</t>
  </si>
  <si>
    <t>ケースCの場合は</t>
  </si>
  <si>
    <t>各シート内においては</t>
  </si>
  <si>
    <t>指定用途不要</t>
  </si>
  <si>
    <t>です。</t>
  </si>
  <si>
    <t>⑩</t>
  </si>
  <si>
    <t>⑯</t>
  </si>
  <si>
    <t>です。</t>
  </si>
  <si>
    <t>⑮</t>
  </si>
  <si>
    <t>⑯</t>
  </si>
  <si>
    <t>従って、指定用途は</t>
  </si>
  <si>
    <t>内に必要な指定用途の面積が計算されます。</t>
  </si>
  <si>
    <t>各シート最後の</t>
  </si>
  <si>
    <t>ケースA　　  敷地がすべて高容積地区の場合で</t>
  </si>
  <si>
    <t>　　　　　　　  地区内の容積率が1つの場合</t>
  </si>
  <si>
    <t xml:space="preserve">□ケースA </t>
  </si>
  <si>
    <t>ケースB　敷地がすべて高容積地区で、300％と500％など</t>
  </si>
  <si>
    <t>　　　　　　異なる容積率にまたがる場合</t>
  </si>
  <si>
    <t>ケースC　　敷地が高容積地区と
　　　　　　　高容積地区以外にまたがる場合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</si>
</sst>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justify" vertical="center"/>
      <protection hidden="1"/>
    </xf>
    <xf numFmtId="0" fontId="5" fillId="0" borderId="0" xfId="0" applyFont="1" applyBorder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0" fillId="21" borderId="12" xfId="0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2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 applyProtection="1">
      <alignment vertical="center"/>
      <protection/>
    </xf>
    <xf numFmtId="0" fontId="2" fillId="25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left" vertical="center" indent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/>
    </xf>
    <xf numFmtId="0" fontId="6" fillId="8" borderId="14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8" fillId="8" borderId="27" xfId="0" applyFont="1" applyFill="1" applyBorder="1" applyAlignment="1" applyProtection="1">
      <alignment horizontal="left" vertical="center"/>
      <protection/>
    </xf>
    <xf numFmtId="0" fontId="5" fillId="8" borderId="28" xfId="0" applyFont="1" applyFill="1" applyBorder="1" applyAlignment="1" applyProtection="1">
      <alignment horizontal="left" vertical="center"/>
      <protection/>
    </xf>
    <xf numFmtId="0" fontId="5" fillId="8" borderId="29" xfId="0" applyFont="1" applyFill="1" applyBorder="1" applyAlignment="1" applyProtection="1">
      <alignment horizontal="left" vertical="center"/>
      <protection/>
    </xf>
    <xf numFmtId="0" fontId="8" fillId="8" borderId="30" xfId="0" applyFont="1" applyFill="1" applyBorder="1" applyAlignment="1" applyProtection="1">
      <alignment vertical="center"/>
      <protection/>
    </xf>
    <xf numFmtId="0" fontId="5" fillId="8" borderId="31" xfId="0" applyFont="1" applyFill="1" applyBorder="1" applyAlignment="1" applyProtection="1">
      <alignment vertical="center"/>
      <protection/>
    </xf>
    <xf numFmtId="0" fontId="5" fillId="8" borderId="32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1" borderId="25" xfId="0" applyFont="1" applyFill="1" applyBorder="1" applyAlignment="1" applyProtection="1">
      <alignment horizontal="center" vertical="center"/>
      <protection locked="0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21" borderId="26" xfId="0" applyFont="1" applyFill="1" applyBorder="1" applyAlignment="1" applyProtection="1">
      <alignment horizontal="center" vertical="center"/>
      <protection locked="0"/>
    </xf>
    <xf numFmtId="0" fontId="4" fillId="21" borderId="25" xfId="0" applyFont="1" applyFill="1" applyBorder="1" applyAlignment="1" applyProtection="1">
      <alignment horizontal="center" vertical="center"/>
      <protection/>
    </xf>
    <xf numFmtId="0" fontId="4" fillId="21" borderId="10" xfId="0" applyFont="1" applyFill="1" applyBorder="1" applyAlignment="1" applyProtection="1">
      <alignment horizontal="center" vertical="center"/>
      <protection/>
    </xf>
    <xf numFmtId="0" fontId="4" fillId="21" borderId="2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6" fillId="24" borderId="22" xfId="0" applyFont="1" applyFill="1" applyBorder="1" applyAlignment="1" applyProtection="1">
      <alignment horizontal="center" vertical="center"/>
      <protection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6" fillId="24" borderId="24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hidden="1"/>
    </xf>
    <xf numFmtId="0" fontId="8" fillId="8" borderId="27" xfId="0" applyFont="1" applyFill="1" applyBorder="1" applyAlignment="1" applyProtection="1">
      <alignment horizontal="left" vertical="center"/>
      <protection hidden="1"/>
    </xf>
    <xf numFmtId="0" fontId="5" fillId="8" borderId="28" xfId="0" applyFont="1" applyFill="1" applyBorder="1" applyAlignment="1" applyProtection="1">
      <alignment horizontal="left" vertical="center"/>
      <protection hidden="1"/>
    </xf>
    <xf numFmtId="0" fontId="5" fillId="8" borderId="29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21" borderId="25" xfId="0" applyFont="1" applyFill="1" applyBorder="1" applyAlignment="1" applyProtection="1">
      <alignment horizontal="center" vertical="center"/>
      <protection hidden="1"/>
    </xf>
    <xf numFmtId="0" fontId="5" fillId="21" borderId="10" xfId="0" applyFont="1" applyFill="1" applyBorder="1" applyAlignment="1" applyProtection="1">
      <alignment horizontal="center" vertical="center"/>
      <protection hidden="1"/>
    </xf>
    <xf numFmtId="0" fontId="5" fillId="21" borderId="26" xfId="0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8" borderId="30" xfId="0" applyFont="1" applyFill="1" applyBorder="1" applyAlignment="1" applyProtection="1">
      <alignment horizontal="justify" vertical="center"/>
      <protection hidden="1"/>
    </xf>
    <xf numFmtId="0" fontId="5" fillId="8" borderId="31" xfId="0" applyFont="1" applyFill="1" applyBorder="1" applyAlignment="1" applyProtection="1">
      <alignment horizontal="justify" vertical="center"/>
      <protection hidden="1"/>
    </xf>
    <xf numFmtId="0" fontId="5" fillId="8" borderId="32" xfId="0" applyFont="1" applyFill="1" applyBorder="1" applyAlignment="1" applyProtection="1">
      <alignment horizontal="justify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2" fillId="4" borderId="37" xfId="0" applyFont="1" applyFill="1" applyBorder="1" applyAlignment="1" applyProtection="1">
      <alignment horizontal="center" vertical="center"/>
      <protection hidden="1"/>
    </xf>
    <xf numFmtId="0" fontId="2" fillId="4" borderId="38" xfId="0" applyFont="1" applyFill="1" applyBorder="1" applyAlignment="1" applyProtection="1">
      <alignment horizontal="center" vertical="center"/>
      <protection hidden="1"/>
    </xf>
    <xf numFmtId="0" fontId="2" fillId="4" borderId="39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40" xfId="0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3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2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6" fillId="24" borderId="22" xfId="0" applyFont="1" applyFill="1" applyBorder="1" applyAlignment="1" applyProtection="1">
      <alignment horizontal="center" vertical="center"/>
      <protection hidden="1"/>
    </xf>
    <xf numFmtId="0" fontId="6" fillId="24" borderId="23" xfId="0" applyFont="1" applyFill="1" applyBorder="1" applyAlignment="1" applyProtection="1">
      <alignment horizontal="center" vertical="center"/>
      <protection hidden="1"/>
    </xf>
    <xf numFmtId="0" fontId="6" fillId="24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8" fillId="8" borderId="27" xfId="0" applyFont="1" applyFill="1" applyBorder="1" applyAlignment="1" applyProtection="1">
      <alignment horizontal="left" vertical="center" wrapText="1"/>
      <protection/>
    </xf>
    <xf numFmtId="0" fontId="8" fillId="8" borderId="28" xfId="0" applyFont="1" applyFill="1" applyBorder="1" applyAlignment="1" applyProtection="1">
      <alignment horizontal="left" vertical="center"/>
      <protection/>
    </xf>
    <xf numFmtId="0" fontId="8" fillId="8" borderId="29" xfId="0" applyFont="1" applyFill="1" applyBorder="1" applyAlignment="1" applyProtection="1">
      <alignment horizontal="left" vertical="center"/>
      <protection/>
    </xf>
    <xf numFmtId="0" fontId="8" fillId="8" borderId="30" xfId="0" applyFont="1" applyFill="1" applyBorder="1" applyAlignment="1" applyProtection="1">
      <alignment horizontal="left" vertical="center"/>
      <protection/>
    </xf>
    <xf numFmtId="0" fontId="8" fillId="8" borderId="31" xfId="0" applyFont="1" applyFill="1" applyBorder="1" applyAlignment="1" applyProtection="1">
      <alignment horizontal="left" vertical="center"/>
      <protection/>
    </xf>
    <xf numFmtId="0" fontId="8" fillId="8" borderId="3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4"/>
  <sheetViews>
    <sheetView tabSelected="1" zoomScalePageLayoutView="0" workbookViewId="0" topLeftCell="A1">
      <selection activeCell="L37" sqref="L37"/>
    </sheetView>
  </sheetViews>
  <sheetFormatPr defaultColWidth="9.00390625" defaultRowHeight="13.5"/>
  <cols>
    <col min="1" max="2" width="10.125" style="0" customWidth="1"/>
  </cols>
  <sheetData>
    <row r="1" spans="1:9" ht="14.25" customHeight="1" thickTop="1">
      <c r="A1" s="63" t="s">
        <v>156</v>
      </c>
      <c r="B1" s="64"/>
      <c r="C1" s="64"/>
      <c r="D1" s="64"/>
      <c r="E1" s="64"/>
      <c r="F1" s="64"/>
      <c r="G1" s="65"/>
      <c r="H1" s="16"/>
      <c r="I1" s="16"/>
    </row>
    <row r="2" spans="1:9" ht="13.5">
      <c r="A2" s="66"/>
      <c r="B2" s="67"/>
      <c r="C2" s="67"/>
      <c r="D2" s="67"/>
      <c r="E2" s="67"/>
      <c r="F2" s="67"/>
      <c r="G2" s="68"/>
      <c r="H2" s="16"/>
      <c r="I2" s="16"/>
    </row>
    <row r="3" spans="1:9" ht="13.5" customHeight="1">
      <c r="A3" s="59" t="s">
        <v>166</v>
      </c>
      <c r="B3" s="60"/>
      <c r="C3" s="60"/>
      <c r="D3" s="60"/>
      <c r="E3" s="60"/>
      <c r="F3" s="60"/>
      <c r="G3" s="61"/>
      <c r="H3" s="17"/>
      <c r="I3" s="17"/>
    </row>
    <row r="4" spans="1:9" ht="14.25" customHeight="1" thickBot="1">
      <c r="A4" s="57"/>
      <c r="B4" s="58"/>
      <c r="C4" s="58"/>
      <c r="D4" s="58"/>
      <c r="E4" s="58"/>
      <c r="F4" s="58"/>
      <c r="G4" s="69"/>
      <c r="H4" s="17"/>
      <c r="I4" s="17"/>
    </row>
    <row r="5" spans="1:9" ht="15" thickTop="1">
      <c r="A5" s="15"/>
      <c r="B5" s="15"/>
      <c r="C5" s="15"/>
      <c r="D5" s="15"/>
      <c r="E5" s="15"/>
      <c r="F5" s="15"/>
      <c r="G5" s="15"/>
      <c r="H5" s="15"/>
      <c r="I5" s="15"/>
    </row>
    <row r="6" spans="1:9" ht="14.25">
      <c r="A6" s="15"/>
      <c r="B6" s="15"/>
      <c r="C6" s="15"/>
      <c r="D6" s="15"/>
      <c r="E6" s="15"/>
      <c r="F6" s="15"/>
      <c r="G6" s="15"/>
      <c r="H6" s="15"/>
      <c r="I6" s="15"/>
    </row>
    <row r="7" spans="1:9" ht="14.25">
      <c r="A7" s="18" t="s">
        <v>167</v>
      </c>
      <c r="B7" s="15"/>
      <c r="C7" s="15"/>
      <c r="D7" s="15"/>
      <c r="E7" s="15"/>
      <c r="F7" s="15"/>
      <c r="G7" s="15"/>
      <c r="H7" s="15"/>
      <c r="I7" s="15"/>
    </row>
    <row r="8" spans="1:9" ht="14.25">
      <c r="A8" s="18"/>
      <c r="B8" s="15"/>
      <c r="C8" s="15"/>
      <c r="D8" s="15"/>
      <c r="E8" s="15"/>
      <c r="F8" s="15"/>
      <c r="G8" s="15"/>
      <c r="H8" s="15"/>
      <c r="I8" s="15"/>
    </row>
    <row r="9" spans="1:5" ht="13.5">
      <c r="A9" s="19" t="s">
        <v>168</v>
      </c>
      <c r="E9" s="12"/>
    </row>
    <row r="10" spans="1:5" ht="13.5">
      <c r="A10" s="19"/>
      <c r="E10" s="12"/>
    </row>
    <row r="11" spans="1:5" ht="13.5">
      <c r="A11" s="19" t="s">
        <v>179</v>
      </c>
      <c r="E11" s="12"/>
    </row>
    <row r="12" spans="1:5" ht="13.5">
      <c r="A12" s="19"/>
      <c r="E12" s="12"/>
    </row>
    <row r="13" spans="1:5" ht="13.5">
      <c r="A13" s="19" t="s">
        <v>178</v>
      </c>
      <c r="E13" s="12"/>
    </row>
    <row r="14" ht="13.5">
      <c r="E14" s="12"/>
    </row>
    <row r="15" ht="13.5">
      <c r="E15" s="12"/>
    </row>
    <row r="16" ht="13.5">
      <c r="E16" s="12"/>
    </row>
    <row r="17" ht="13.5">
      <c r="A17" t="s">
        <v>162</v>
      </c>
    </row>
    <row r="21" spans="1:9" ht="14.25">
      <c r="A21" s="50" t="s">
        <v>214</v>
      </c>
      <c r="B21" s="49"/>
      <c r="C21" s="49"/>
      <c r="D21" s="49"/>
      <c r="E21" s="49"/>
      <c r="F21" s="49"/>
      <c r="G21" s="49"/>
      <c r="H21" s="49"/>
      <c r="I21" s="49"/>
    </row>
    <row r="22" spans="1:9" ht="14.25">
      <c r="A22" s="52" t="s">
        <v>163</v>
      </c>
      <c r="B22" s="51"/>
      <c r="C22" s="51"/>
      <c r="D22" s="51"/>
      <c r="E22" s="51"/>
      <c r="F22" s="51"/>
      <c r="G22" s="51"/>
      <c r="H22" s="51"/>
      <c r="I22" s="49"/>
    </row>
    <row r="24" spans="2:5" ht="13.5">
      <c r="B24" s="62" t="s">
        <v>192</v>
      </c>
      <c r="C24" s="62"/>
      <c r="D24" s="39" t="s">
        <v>193</v>
      </c>
      <c r="E24" t="s">
        <v>194</v>
      </c>
    </row>
    <row r="26" ht="13.5">
      <c r="B26" s="40"/>
    </row>
    <row r="27" spans="1:9" ht="14.25">
      <c r="A27" s="50" t="s">
        <v>164</v>
      </c>
      <c r="B27" s="49"/>
      <c r="C27" s="49"/>
      <c r="D27" s="49"/>
      <c r="E27" s="49"/>
      <c r="F27" s="49"/>
      <c r="G27" s="49"/>
      <c r="H27" s="49"/>
      <c r="I27" s="49"/>
    </row>
    <row r="28" spans="1:9" ht="14.25">
      <c r="A28" s="52" t="s">
        <v>158</v>
      </c>
      <c r="B28" s="51"/>
      <c r="C28" s="51"/>
      <c r="D28" s="51"/>
      <c r="E28" s="51"/>
      <c r="F28" s="51"/>
      <c r="G28" s="51"/>
      <c r="H28" s="51"/>
      <c r="I28" s="49"/>
    </row>
    <row r="29" spans="1:9" ht="13.5">
      <c r="A29" s="53" t="s">
        <v>159</v>
      </c>
      <c r="B29" s="51"/>
      <c r="C29" s="51"/>
      <c r="D29" s="51"/>
      <c r="E29" s="51"/>
      <c r="F29" s="51"/>
      <c r="G29" s="51"/>
      <c r="H29" s="51"/>
      <c r="I29" s="49"/>
    </row>
    <row r="31" spans="2:5" ht="13.5">
      <c r="B31" s="62" t="s">
        <v>199</v>
      </c>
      <c r="C31" s="62"/>
      <c r="D31" s="39" t="s">
        <v>195</v>
      </c>
      <c r="E31" t="s">
        <v>194</v>
      </c>
    </row>
    <row r="34" spans="1:10" ht="14.25">
      <c r="A34" s="50" t="s">
        <v>165</v>
      </c>
      <c r="B34" s="49"/>
      <c r="C34" s="49"/>
      <c r="D34" s="49"/>
      <c r="E34" s="49"/>
      <c r="F34" s="49"/>
      <c r="G34" s="49"/>
      <c r="J34" s="49"/>
    </row>
    <row r="35" spans="1:7" ht="14.25">
      <c r="A35" s="52" t="s">
        <v>157</v>
      </c>
      <c r="B35" s="51"/>
      <c r="C35" s="51"/>
      <c r="D35" s="51"/>
      <c r="E35" s="51"/>
      <c r="F35" s="51"/>
      <c r="G35" s="51"/>
    </row>
    <row r="37" spans="2:5" ht="13.5">
      <c r="B37" s="62" t="s">
        <v>200</v>
      </c>
      <c r="C37" s="62"/>
      <c r="D37" s="39" t="s">
        <v>196</v>
      </c>
      <c r="E37" t="s">
        <v>194</v>
      </c>
    </row>
    <row r="40" spans="2:5" ht="13.5">
      <c r="B40" t="s">
        <v>201</v>
      </c>
      <c r="D40" s="35"/>
      <c r="E40" t="s">
        <v>189</v>
      </c>
    </row>
    <row r="41" spans="4:12" ht="14.25" thickBot="1">
      <c r="D41" s="40"/>
      <c r="L41" s="49"/>
    </row>
    <row r="42" spans="2:5" ht="15" thickBot="1" thickTop="1">
      <c r="B42" t="s">
        <v>211</v>
      </c>
      <c r="D42" s="42"/>
      <c r="E42" t="s">
        <v>210</v>
      </c>
    </row>
    <row r="43" ht="15" thickBot="1" thickTop="1">
      <c r="D43" s="40"/>
    </row>
    <row r="44" spans="2:5" ht="15" thickBot="1" thickTop="1">
      <c r="B44" s="41"/>
      <c r="C44" s="12" t="s">
        <v>197</v>
      </c>
      <c r="D44" s="42"/>
      <c r="E44" t="s">
        <v>198</v>
      </c>
    </row>
    <row r="45" ht="14.25" thickTop="1"/>
  </sheetData>
  <sheetProtection password="C673" sheet="1" objects="1" scenarios="1" selectLockedCells="1"/>
  <mergeCells count="5">
    <mergeCell ref="B37:C37"/>
    <mergeCell ref="A1:G2"/>
    <mergeCell ref="A3:G4"/>
    <mergeCell ref="B24:C24"/>
    <mergeCell ref="B31:C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136"/>
  <sheetViews>
    <sheetView showZeros="0" zoomScalePageLayoutView="0" workbookViewId="0" topLeftCell="A1">
      <selection activeCell="G13" sqref="G13:I13"/>
    </sheetView>
  </sheetViews>
  <sheetFormatPr defaultColWidth="3.625" defaultRowHeight="24" customHeight="1"/>
  <cols>
    <col min="1" max="16384" width="3.625" style="1" customWidth="1"/>
  </cols>
  <sheetData>
    <row r="1" spans="1:23" ht="24" customHeight="1" thickTop="1">
      <c r="A1" s="79" t="s">
        <v>212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24" customHeight="1" thickBot="1">
      <c r="A2" s="82" t="s">
        <v>213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</row>
    <row r="3" spans="1:23" ht="24" customHeight="1" thickTop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85" t="s">
        <v>160</v>
      </c>
      <c r="U3" s="86"/>
      <c r="V3" s="86"/>
      <c r="W3" s="14"/>
    </row>
    <row r="4" spans="1:23" ht="24" customHeight="1">
      <c r="A4" s="2"/>
      <c r="B4" s="37" t="s">
        <v>190</v>
      </c>
      <c r="C4" s="36"/>
      <c r="D4" s="91"/>
      <c r="E4" s="92"/>
      <c r="F4" s="93"/>
      <c r="G4" s="11" t="s">
        <v>191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</row>
    <row r="5" spans="1:23" ht="24" customHeight="1">
      <c r="A5" s="3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88"/>
      <c r="S5" s="89"/>
      <c r="T5" s="90"/>
      <c r="U5" s="3" t="s">
        <v>4</v>
      </c>
      <c r="V5" s="3" t="s">
        <v>5</v>
      </c>
      <c r="W5" s="3"/>
    </row>
    <row r="6" spans="1:23" ht="24" customHeight="1">
      <c r="A6" s="3"/>
      <c r="B6" s="11" t="s">
        <v>110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3"/>
      <c r="B7" s="96" t="s">
        <v>104</v>
      </c>
      <c r="C7" s="96"/>
      <c r="D7" s="9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" customHeight="1">
      <c r="A8" s="3"/>
      <c r="B8" s="88"/>
      <c r="C8" s="89"/>
      <c r="D8" s="90"/>
      <c r="E8" s="3" t="s">
        <v>1</v>
      </c>
      <c r="F8" s="87" t="s">
        <v>2</v>
      </c>
      <c r="G8" s="87"/>
      <c r="H8" s="87"/>
      <c r="I8" s="3"/>
      <c r="J8" s="73">
        <f>60*B8</f>
        <v>0</v>
      </c>
      <c r="K8" s="74"/>
      <c r="L8" s="75"/>
      <c r="M8" s="3" t="s">
        <v>3</v>
      </c>
      <c r="N8" s="3" t="s">
        <v>6</v>
      </c>
      <c r="O8" s="3"/>
      <c r="P8" s="3"/>
      <c r="Q8" s="3"/>
      <c r="R8" s="3"/>
      <c r="S8" s="3"/>
      <c r="T8" s="3"/>
      <c r="U8" s="3"/>
      <c r="V8" s="3"/>
      <c r="W8" s="3"/>
    </row>
    <row r="9" spans="1:23" ht="24" customHeight="1">
      <c r="A9" s="3"/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3">
        <f>MIN(J5:R8)</f>
        <v>0</v>
      </c>
      <c r="S9" s="74"/>
      <c r="T9" s="75"/>
      <c r="U9" s="3" t="s">
        <v>4</v>
      </c>
      <c r="V9" s="3" t="s">
        <v>8</v>
      </c>
      <c r="W9" s="3"/>
    </row>
    <row r="10" spans="1:23" ht="24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4" customHeight="1">
      <c r="A11" s="3"/>
      <c r="B11" s="3" t="s">
        <v>9</v>
      </c>
      <c r="C11" s="3"/>
      <c r="D11" s="3"/>
      <c r="E11" s="3"/>
      <c r="F11" s="3"/>
      <c r="G11" s="88"/>
      <c r="H11" s="89"/>
      <c r="I11" s="90"/>
      <c r="J11" s="3" t="s">
        <v>10</v>
      </c>
      <c r="K11" s="3" t="s">
        <v>11</v>
      </c>
      <c r="L11" s="94"/>
      <c r="M11" s="94"/>
      <c r="N11" s="94"/>
      <c r="O11" s="94"/>
      <c r="P11" s="94"/>
      <c r="Q11" s="94"/>
      <c r="R11" s="94"/>
      <c r="S11" s="94"/>
      <c r="T11" s="94"/>
      <c r="U11" s="3"/>
      <c r="V11" s="3"/>
      <c r="W11" s="3"/>
    </row>
    <row r="12" spans="1:23" ht="24" customHeight="1">
      <c r="A12" s="3"/>
      <c r="B12" s="3"/>
      <c r="C12" s="3"/>
      <c r="D12" s="3"/>
      <c r="E12" s="5"/>
      <c r="F12" s="5"/>
      <c r="G12" s="5"/>
      <c r="H12" s="3"/>
      <c r="I12" s="3"/>
      <c r="J12" s="3"/>
      <c r="K12" s="3"/>
      <c r="L12" s="3"/>
      <c r="M12" s="3"/>
      <c r="N12" s="3"/>
      <c r="O12" s="5"/>
      <c r="P12" s="5"/>
      <c r="Q12" s="5"/>
      <c r="R12" s="3"/>
      <c r="S12" s="3"/>
      <c r="T12" s="3"/>
      <c r="U12" s="3"/>
      <c r="V12" s="3"/>
      <c r="W12" s="3"/>
    </row>
    <row r="13" spans="1:23" ht="24" customHeight="1">
      <c r="A13" s="3"/>
      <c r="B13" s="94" t="s">
        <v>111</v>
      </c>
      <c r="C13" s="94"/>
      <c r="D13" s="94"/>
      <c r="E13" s="94"/>
      <c r="F13" s="97"/>
      <c r="G13" s="88"/>
      <c r="H13" s="89"/>
      <c r="I13" s="90"/>
      <c r="J13" s="3" t="s">
        <v>12</v>
      </c>
      <c r="K13" s="3" t="s">
        <v>13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3"/>
      <c r="W13" s="3"/>
    </row>
    <row r="14" spans="1:23" ht="24" customHeight="1">
      <c r="A14" s="3"/>
      <c r="B14" s="3"/>
      <c r="C14" s="3"/>
      <c r="D14" s="3"/>
      <c r="E14" s="3"/>
      <c r="F14" s="3"/>
      <c r="G14" s="3"/>
      <c r="H14" s="4" t="s">
        <v>14</v>
      </c>
      <c r="I14" s="3"/>
      <c r="J14" s="3"/>
      <c r="K14" s="3"/>
      <c r="L14" s="4" t="s">
        <v>16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4" customHeight="1">
      <c r="A15" s="3"/>
      <c r="B15" s="94" t="s">
        <v>109</v>
      </c>
      <c r="C15" s="94"/>
      <c r="D15" s="94"/>
      <c r="E15" s="94"/>
      <c r="F15" s="94"/>
      <c r="G15" s="73">
        <f>G13</f>
        <v>0</v>
      </c>
      <c r="H15" s="74"/>
      <c r="I15" s="75"/>
      <c r="J15" s="4" t="s">
        <v>15</v>
      </c>
      <c r="K15" s="73">
        <f>IF(OR(G11=0,G13=0),"",G11)</f>
      </c>
      <c r="L15" s="74"/>
      <c r="M15" s="75"/>
      <c r="N15" s="4" t="s">
        <v>17</v>
      </c>
      <c r="O15" s="73">
        <f>IF(OR(G11=0,G13=0),"",(G15/K15)*100)</f>
      </c>
      <c r="P15" s="74"/>
      <c r="Q15" s="75"/>
      <c r="R15" s="3" t="s">
        <v>4</v>
      </c>
      <c r="S15" s="3" t="s">
        <v>18</v>
      </c>
      <c r="T15" s="3"/>
      <c r="U15" s="3"/>
      <c r="V15" s="3"/>
      <c r="W15" s="3"/>
    </row>
    <row r="16" spans="1:23" ht="24" customHeight="1">
      <c r="A16" s="3"/>
      <c r="B16" s="3"/>
      <c r="C16" s="3"/>
      <c r="D16" s="3"/>
      <c r="E16" s="3"/>
      <c r="F16" s="3"/>
      <c r="G16" s="3"/>
      <c r="H16" s="4" t="s">
        <v>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4" customHeight="1">
      <c r="A17" s="3"/>
      <c r="B17" s="94" t="s">
        <v>19</v>
      </c>
      <c r="C17" s="94"/>
      <c r="D17" s="94"/>
      <c r="E17" s="94"/>
      <c r="F17" s="95"/>
      <c r="G17" s="73">
        <f>R9</f>
        <v>0</v>
      </c>
      <c r="H17" s="74"/>
      <c r="I17" s="75"/>
      <c r="K17" s="3" t="s">
        <v>20</v>
      </c>
      <c r="L17" s="3"/>
      <c r="M17" s="3"/>
      <c r="O17" s="73">
        <f>G17*0.8</f>
        <v>0</v>
      </c>
      <c r="P17" s="74"/>
      <c r="Q17" s="75"/>
      <c r="R17" s="3" t="s">
        <v>4</v>
      </c>
      <c r="S17" s="3" t="s">
        <v>21</v>
      </c>
      <c r="T17" s="3"/>
      <c r="U17" s="3"/>
      <c r="V17" s="3"/>
      <c r="W17" s="3"/>
    </row>
    <row r="18" spans="1:23" ht="24" customHeight="1" thickBot="1">
      <c r="A18" s="3"/>
      <c r="B18" s="3"/>
      <c r="C18" s="3"/>
      <c r="D18" s="3"/>
      <c r="E18" s="3"/>
      <c r="F18" s="3"/>
      <c r="G18" s="5"/>
      <c r="H18" s="5"/>
      <c r="I18" s="5"/>
      <c r="J18" s="102" t="s">
        <v>204</v>
      </c>
      <c r="K18" s="102"/>
      <c r="L18" s="4" t="s">
        <v>113</v>
      </c>
      <c r="M18" s="3"/>
      <c r="N18" s="5"/>
      <c r="O18" s="5"/>
      <c r="P18" s="5"/>
      <c r="Q18" s="3"/>
      <c r="R18" s="3"/>
      <c r="S18" s="3"/>
      <c r="T18" s="3"/>
      <c r="U18" s="3"/>
      <c r="V18" s="3"/>
      <c r="W18" s="3"/>
    </row>
    <row r="19" spans="1:23" ht="24" customHeight="1" thickBot="1" thickTop="1">
      <c r="A19" s="3"/>
      <c r="B19" s="4" t="s">
        <v>18</v>
      </c>
      <c r="C19" s="4" t="s">
        <v>112</v>
      </c>
      <c r="D19" s="4" t="s">
        <v>24</v>
      </c>
      <c r="E19" s="3"/>
      <c r="F19" s="87" t="s">
        <v>186</v>
      </c>
      <c r="G19" s="87"/>
      <c r="H19" s="70" t="s">
        <v>202</v>
      </c>
      <c r="I19" s="71"/>
      <c r="J19" s="71"/>
      <c r="K19" s="71"/>
      <c r="L19" s="71"/>
      <c r="M19" s="72"/>
      <c r="N19" s="11"/>
      <c r="O19" s="5"/>
      <c r="P19" s="6"/>
      <c r="Q19" s="5"/>
      <c r="R19" s="5"/>
      <c r="S19" s="5"/>
      <c r="T19" s="5"/>
      <c r="U19" s="3"/>
      <c r="V19" s="3"/>
      <c r="W19" s="3"/>
    </row>
    <row r="20" spans="1:23" ht="24" customHeight="1" thickTop="1">
      <c r="A20" s="3"/>
      <c r="B20" s="94" t="s">
        <v>114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3"/>
      <c r="W20" s="3"/>
    </row>
    <row r="21" spans="1:23" ht="24" customHeight="1">
      <c r="A21" s="3"/>
      <c r="B21" s="3"/>
      <c r="C21" s="4" t="s">
        <v>18</v>
      </c>
      <c r="D21" s="3"/>
      <c r="E21" s="3"/>
      <c r="F21" s="3"/>
      <c r="G21" s="4" t="s">
        <v>24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4" customHeight="1">
      <c r="A22" s="3"/>
      <c r="B22" s="73">
        <f>IF(O15&gt;O17,O15,"")</f>
      </c>
      <c r="C22" s="74"/>
      <c r="D22" s="75"/>
      <c r="E22" s="4" t="s">
        <v>28</v>
      </c>
      <c r="F22" s="73">
        <f>IF(O15&gt;O17,O17,"")</f>
        <v>0</v>
      </c>
      <c r="G22" s="74"/>
      <c r="H22" s="75"/>
      <c r="I22" s="3"/>
      <c r="J22" s="3" t="s">
        <v>29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4" customHeight="1">
      <c r="A23" s="3"/>
      <c r="B23" s="3"/>
      <c r="C23" s="3"/>
      <c r="D23" s="4" t="s">
        <v>13</v>
      </c>
      <c r="E23" s="3"/>
      <c r="F23" s="3"/>
      <c r="G23" s="3"/>
      <c r="H23" s="4" t="s">
        <v>11</v>
      </c>
      <c r="I23" s="3"/>
      <c r="J23" s="3"/>
      <c r="K23" s="3"/>
      <c r="L23" s="4" t="s">
        <v>24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2" ht="24" customHeight="1">
      <c r="A24" s="3" t="s">
        <v>25</v>
      </c>
      <c r="B24" s="73">
        <f>IF(O15&gt;O17,G15,"")</f>
        <v>0</v>
      </c>
      <c r="C24" s="74"/>
      <c r="D24" s="75"/>
      <c r="E24" s="4" t="s">
        <v>22</v>
      </c>
      <c r="F24" s="73">
        <f>IF(O15&gt;O17,K15,"")</f>
      </c>
      <c r="G24" s="74"/>
      <c r="H24" s="75"/>
      <c r="I24" s="4" t="s">
        <v>23</v>
      </c>
      <c r="J24" s="73">
        <f>IF(O15&gt;O17,O17,"")</f>
        <v>0</v>
      </c>
      <c r="K24" s="74"/>
      <c r="L24" s="75"/>
      <c r="M24" s="3" t="s">
        <v>43</v>
      </c>
      <c r="N24" s="3"/>
      <c r="O24" s="3"/>
      <c r="P24" s="3"/>
      <c r="Q24" s="3"/>
      <c r="R24" s="73">
        <f>IF(OR(B24="",F24="",J24=""),"",(B24-F24*J24/100)/4)</f>
      </c>
      <c r="S24" s="74"/>
      <c r="T24" s="75"/>
      <c r="U24" s="3" t="s">
        <v>10</v>
      </c>
      <c r="V24" s="4" t="s">
        <v>30</v>
      </c>
    </row>
    <row r="25" spans="1:23" ht="24" customHeight="1">
      <c r="A25" s="3"/>
      <c r="B25" s="3"/>
      <c r="C25" s="4" t="s">
        <v>31</v>
      </c>
      <c r="D25" s="3"/>
      <c r="E25" s="3"/>
      <c r="F25" s="3"/>
      <c r="G25" s="3"/>
      <c r="H25" s="3"/>
      <c r="I25" s="3"/>
      <c r="J25" s="3"/>
      <c r="K25" s="3"/>
      <c r="L25" s="4" t="s">
        <v>31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4" customHeight="1">
      <c r="A26" s="3"/>
      <c r="B26" s="73">
        <f>IF(R24&gt;=50,R24,"")</f>
      </c>
      <c r="C26" s="74"/>
      <c r="D26" s="75"/>
      <c r="E26" s="4" t="s">
        <v>32</v>
      </c>
      <c r="F26" s="3" t="s">
        <v>33</v>
      </c>
      <c r="G26" s="3"/>
      <c r="H26" s="3" t="s">
        <v>34</v>
      </c>
      <c r="I26" s="3"/>
      <c r="J26" s="3"/>
      <c r="K26" s="73">
        <f>B26</f>
      </c>
      <c r="L26" s="74"/>
      <c r="M26" s="75"/>
      <c r="N26" s="3" t="s">
        <v>12</v>
      </c>
      <c r="O26" s="3"/>
      <c r="P26" s="3"/>
      <c r="Q26" s="3"/>
      <c r="R26" s="3"/>
      <c r="S26" s="3"/>
      <c r="T26" s="3"/>
      <c r="U26" s="3"/>
      <c r="V26" s="3"/>
      <c r="W26" s="3"/>
    </row>
    <row r="27" spans="1:23" ht="24" customHeight="1">
      <c r="A27" s="3"/>
      <c r="B27" s="3"/>
      <c r="C27" s="4" t="s">
        <v>31</v>
      </c>
      <c r="D27" s="3"/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4" customHeight="1">
      <c r="A28" s="3"/>
      <c r="B28" s="73">
        <f>IF(R24&lt;50,R24,"")</f>
      </c>
      <c r="C28" s="74"/>
      <c r="D28" s="75"/>
      <c r="E28" s="4" t="s">
        <v>35</v>
      </c>
      <c r="F28" s="3" t="s">
        <v>33</v>
      </c>
      <c r="G28" s="3"/>
      <c r="H28" s="3" t="s">
        <v>34</v>
      </c>
      <c r="I28" s="3"/>
      <c r="J28" s="3"/>
      <c r="K28" s="76" t="str">
        <f>IF(OR(R24="",R24&lt;50),"50","")</f>
        <v>50</v>
      </c>
      <c r="L28" s="77"/>
      <c r="M28" s="78"/>
      <c r="N28" s="3" t="s">
        <v>12</v>
      </c>
      <c r="O28" s="3" t="s">
        <v>39</v>
      </c>
      <c r="P28" s="3"/>
      <c r="Q28" s="3"/>
      <c r="R28" s="3"/>
      <c r="S28" s="3"/>
      <c r="T28" s="3"/>
      <c r="U28" s="3"/>
      <c r="V28" s="3"/>
      <c r="W28" s="3"/>
    </row>
    <row r="29" spans="2:23" ht="24" customHeight="1" thickBot="1">
      <c r="B29" s="3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 t="s">
        <v>204</v>
      </c>
      <c r="Q29" s="3"/>
      <c r="R29" s="3"/>
      <c r="S29" s="3"/>
      <c r="T29" s="3"/>
      <c r="U29" s="3"/>
      <c r="V29" s="3"/>
      <c r="W29" s="3"/>
    </row>
    <row r="30" spans="1:23" ht="24" customHeight="1" thickBot="1" thickTop="1">
      <c r="A30" s="3"/>
      <c r="B30" s="3"/>
      <c r="C30" s="3"/>
      <c r="D30" s="3"/>
      <c r="E30" s="3"/>
      <c r="F30" s="3"/>
      <c r="G30" s="3" t="s">
        <v>44</v>
      </c>
      <c r="H30" s="3"/>
      <c r="I30" s="3"/>
      <c r="J30" s="3"/>
      <c r="K30" s="3"/>
      <c r="L30" s="3"/>
      <c r="M30" s="3"/>
      <c r="N30" s="3"/>
      <c r="O30" s="70">
        <f>IF(R24="","",ROUNDUP(IF(R24=0,"",IF(R24&gt;=50,K26,"50")),0))</f>
      </c>
      <c r="P30" s="71"/>
      <c r="Q30" s="72"/>
      <c r="R30" s="3" t="s">
        <v>10</v>
      </c>
      <c r="S30" s="3" t="s">
        <v>41</v>
      </c>
      <c r="T30" s="3"/>
      <c r="U30" s="3"/>
      <c r="V30" s="3"/>
      <c r="W30" s="3"/>
    </row>
    <row r="31" spans="1:23" ht="24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4" t="s">
        <v>204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4" customHeight="1" thickBot="1" thickTop="1">
      <c r="A32" s="44"/>
      <c r="B32" s="87" t="s">
        <v>209</v>
      </c>
      <c r="C32" s="87"/>
      <c r="D32" s="87"/>
      <c r="E32" s="87"/>
      <c r="F32" s="87"/>
      <c r="G32" s="87"/>
      <c r="H32" s="98"/>
      <c r="I32" s="99">
        <f>IF(B22&gt;F22,O30,"不要")</f>
      </c>
      <c r="J32" s="100"/>
      <c r="K32" s="100">
        <f>IF(O30="","",IF(B22&gt;F22,"㎡必要",""))</f>
      </c>
      <c r="L32" s="100"/>
      <c r="M32" s="101"/>
      <c r="N32" s="87" t="s">
        <v>203</v>
      </c>
      <c r="O32" s="87"/>
      <c r="P32" s="3"/>
      <c r="Q32" s="3"/>
      <c r="R32" s="3"/>
      <c r="S32" s="3"/>
      <c r="T32" s="3"/>
      <c r="U32" s="3"/>
      <c r="V32" s="3"/>
      <c r="W32" s="3"/>
    </row>
    <row r="33" spans="1:23" ht="24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4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2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4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24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24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24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4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2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24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4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4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4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24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4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24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2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4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24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24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4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4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4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4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4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4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4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4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4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4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4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4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4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4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4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4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4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4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4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4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4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4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4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4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4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4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4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4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4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4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4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4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4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4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4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4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4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4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4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4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4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4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4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4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4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4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4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4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4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4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4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4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4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4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4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4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4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4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4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4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4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4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4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4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4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4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4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4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4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4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4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4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24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24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24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24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</sheetData>
  <sheetProtection password="C673" sheet="1" selectLockedCells="1"/>
  <mergeCells count="41">
    <mergeCell ref="B32:H32"/>
    <mergeCell ref="G17:I17"/>
    <mergeCell ref="B15:F15"/>
    <mergeCell ref="R24:T24"/>
    <mergeCell ref="I32:J32"/>
    <mergeCell ref="K32:M32"/>
    <mergeCell ref="N32:O32"/>
    <mergeCell ref="J18:K18"/>
    <mergeCell ref="F24:H24"/>
    <mergeCell ref="O15:Q15"/>
    <mergeCell ref="L11:T11"/>
    <mergeCell ref="G11:I11"/>
    <mergeCell ref="G13:I13"/>
    <mergeCell ref="B7:D7"/>
    <mergeCell ref="B13:F13"/>
    <mergeCell ref="L13:U13"/>
    <mergeCell ref="B17:F17"/>
    <mergeCell ref="H19:M19"/>
    <mergeCell ref="B24:D24"/>
    <mergeCell ref="B20:U20"/>
    <mergeCell ref="O17:Q17"/>
    <mergeCell ref="G15:I15"/>
    <mergeCell ref="F19:G19"/>
    <mergeCell ref="K15:M15"/>
    <mergeCell ref="A1:W1"/>
    <mergeCell ref="A2:W2"/>
    <mergeCell ref="T3:V3"/>
    <mergeCell ref="R9:T9"/>
    <mergeCell ref="F8:H8"/>
    <mergeCell ref="B8:D8"/>
    <mergeCell ref="R5:T5"/>
    <mergeCell ref="D4:F4"/>
    <mergeCell ref="J8:L8"/>
    <mergeCell ref="O30:Q30"/>
    <mergeCell ref="B26:D26"/>
    <mergeCell ref="B28:D28"/>
    <mergeCell ref="F22:H22"/>
    <mergeCell ref="B22:D22"/>
    <mergeCell ref="K28:M28"/>
    <mergeCell ref="K26:M26"/>
    <mergeCell ref="J24:L24"/>
  </mergeCells>
  <printOptions/>
  <pageMargins left="0.7874015748031497" right="0.7874015748031497" top="0.98425196850393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&amp;C(A-1)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59"/>
  <sheetViews>
    <sheetView showZeros="0" zoomScalePageLayoutView="0" workbookViewId="0" topLeftCell="A1">
      <selection activeCell="S5" sqref="S5:U5"/>
    </sheetView>
  </sheetViews>
  <sheetFormatPr defaultColWidth="3.625" defaultRowHeight="27.75" customHeight="1"/>
  <cols>
    <col min="1" max="16384" width="3.625" style="21" customWidth="1"/>
  </cols>
  <sheetData>
    <row r="1" spans="1:23" ht="27.75" customHeight="1" thickTop="1">
      <c r="A1" s="104" t="s">
        <v>215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</row>
    <row r="2" spans="1:23" ht="27.75" customHeight="1" thickBot="1">
      <c r="A2" s="116" t="s">
        <v>216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</row>
    <row r="3" spans="1:23" ht="27.75" customHeight="1" thickTop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7" t="s">
        <v>169</v>
      </c>
      <c r="V3" s="107"/>
      <c r="W3" s="107"/>
    </row>
    <row r="4" spans="1:23" ht="27.75" customHeight="1">
      <c r="A4" s="22"/>
      <c r="B4" s="25" t="s">
        <v>190</v>
      </c>
      <c r="C4" s="38"/>
      <c r="D4" s="111"/>
      <c r="E4" s="112"/>
      <c r="F4" s="113"/>
      <c r="G4" s="114" t="s">
        <v>189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23"/>
      <c r="W4" s="23"/>
    </row>
    <row r="5" spans="1:23" ht="27.75" customHeight="1">
      <c r="A5" s="24"/>
      <c r="B5" s="24" t="s">
        <v>171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0"/>
      <c r="P5" s="25"/>
      <c r="Q5" s="25"/>
      <c r="S5" s="88"/>
      <c r="T5" s="89"/>
      <c r="U5" s="90"/>
      <c r="V5" s="20" t="s">
        <v>12</v>
      </c>
      <c r="W5" s="20" t="s">
        <v>5</v>
      </c>
    </row>
    <row r="6" spans="1:23" ht="27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P6" s="27"/>
      <c r="Q6" s="27"/>
      <c r="R6" s="27"/>
      <c r="S6" s="20"/>
      <c r="T6" s="20"/>
      <c r="U6" s="20"/>
      <c r="V6" s="20"/>
      <c r="W6" s="20"/>
    </row>
    <row r="7" spans="1:23" ht="27.75" customHeight="1">
      <c r="A7" s="24"/>
      <c r="B7" s="24" t="s">
        <v>172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/>
      <c r="P7" s="20"/>
      <c r="Q7" s="20" t="s">
        <v>183</v>
      </c>
      <c r="R7" s="20"/>
      <c r="S7" s="20"/>
      <c r="T7" s="20"/>
      <c r="U7" s="20"/>
      <c r="V7" s="20"/>
      <c r="W7" s="20"/>
    </row>
    <row r="8" spans="1:23" ht="27.75" customHeight="1">
      <c r="A8" s="24"/>
      <c r="B8" s="24" t="s">
        <v>173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P8" s="25"/>
      <c r="Q8" s="25"/>
      <c r="S8" s="88"/>
      <c r="T8" s="89"/>
      <c r="U8" s="90"/>
      <c r="V8" s="21" t="s">
        <v>46</v>
      </c>
      <c r="W8" s="21" t="s">
        <v>6</v>
      </c>
    </row>
    <row r="10" spans="2:15" ht="27.75" customHeight="1">
      <c r="B10" s="24" t="s">
        <v>110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4" ht="27.75" customHeight="1">
      <c r="B11" s="109" t="s">
        <v>104</v>
      </c>
      <c r="C11" s="109"/>
      <c r="D11" s="109"/>
    </row>
    <row r="12" spans="2:14" ht="27.75" customHeight="1">
      <c r="B12" s="88"/>
      <c r="C12" s="89"/>
      <c r="D12" s="90"/>
      <c r="E12" s="21" t="s">
        <v>119</v>
      </c>
      <c r="F12" s="110" t="s">
        <v>47</v>
      </c>
      <c r="G12" s="110"/>
      <c r="H12" s="110"/>
      <c r="J12" s="73">
        <f>B12*60</f>
        <v>0</v>
      </c>
      <c r="K12" s="74"/>
      <c r="L12" s="75"/>
      <c r="M12" s="21" t="s">
        <v>48</v>
      </c>
      <c r="N12" s="21" t="s">
        <v>187</v>
      </c>
    </row>
    <row r="13" spans="2:23" ht="27.75" customHeight="1">
      <c r="B13" s="21" t="s">
        <v>122</v>
      </c>
      <c r="S13" s="73">
        <f>MIN(S8,J12)</f>
        <v>0</v>
      </c>
      <c r="T13" s="74"/>
      <c r="U13" s="75"/>
      <c r="V13" s="21" t="s">
        <v>120</v>
      </c>
      <c r="W13" s="21" t="s">
        <v>123</v>
      </c>
    </row>
    <row r="15" spans="1:23" ht="27.75" customHeight="1">
      <c r="A15" s="24"/>
      <c r="B15" s="103" t="s">
        <v>124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24"/>
      <c r="Q15" s="24"/>
      <c r="S15" s="88"/>
      <c r="T15" s="89"/>
      <c r="U15" s="90"/>
      <c r="V15" s="24" t="s">
        <v>125</v>
      </c>
      <c r="W15" s="21" t="s">
        <v>126</v>
      </c>
    </row>
    <row r="16" s="29" customFormat="1" ht="27.75" customHeight="1"/>
    <row r="17" spans="1:21" ht="27.75" customHeight="1">
      <c r="A17" s="24"/>
      <c r="B17" s="24" t="s">
        <v>174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7"/>
      <c r="S17" s="27"/>
      <c r="T17" s="27"/>
      <c r="U17" s="24"/>
    </row>
    <row r="18" spans="1:23" ht="27.75" customHeight="1">
      <c r="A18" s="24"/>
      <c r="B18" s="21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5"/>
      <c r="Q18" s="25"/>
      <c r="S18" s="88"/>
      <c r="T18" s="89"/>
      <c r="U18" s="90"/>
      <c r="V18" s="27" t="s">
        <v>127</v>
      </c>
      <c r="W18" s="27" t="s">
        <v>128</v>
      </c>
    </row>
    <row r="19" spans="1:21" ht="27.75" customHeight="1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4"/>
      <c r="Q19" s="24"/>
      <c r="R19" s="27"/>
      <c r="S19" s="27"/>
      <c r="T19" s="27"/>
      <c r="U19" s="24"/>
    </row>
    <row r="20" spans="1:21" ht="27.75" customHeight="1">
      <c r="A20" s="24"/>
      <c r="B20" s="24" t="s">
        <v>110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7"/>
      <c r="S20" s="27"/>
      <c r="T20" s="27"/>
      <c r="U20" s="24"/>
    </row>
    <row r="21" spans="1:21" ht="27.75" customHeight="1">
      <c r="A21" s="24"/>
      <c r="B21" s="109" t="s">
        <v>104</v>
      </c>
      <c r="C21" s="109"/>
      <c r="D21" s="109"/>
      <c r="O21" s="20"/>
      <c r="P21" s="24"/>
      <c r="Q21" s="24"/>
      <c r="R21" s="27"/>
      <c r="S21" s="27"/>
      <c r="T21" s="27"/>
      <c r="U21" s="24"/>
    </row>
    <row r="22" spans="1:21" ht="27.75" customHeight="1">
      <c r="A22" s="24"/>
      <c r="B22" s="88"/>
      <c r="C22" s="89"/>
      <c r="D22" s="90"/>
      <c r="E22" s="21" t="s">
        <v>119</v>
      </c>
      <c r="F22" s="110" t="s">
        <v>47</v>
      </c>
      <c r="G22" s="110"/>
      <c r="H22" s="110"/>
      <c r="J22" s="73">
        <f>B22*60</f>
        <v>0</v>
      </c>
      <c r="K22" s="74"/>
      <c r="L22" s="75"/>
      <c r="M22" s="21" t="s">
        <v>48</v>
      </c>
      <c r="N22" s="21" t="s">
        <v>129</v>
      </c>
      <c r="O22" s="20"/>
      <c r="P22" s="24"/>
      <c r="Q22" s="24"/>
      <c r="R22" s="27"/>
      <c r="S22" s="27"/>
      <c r="T22" s="27"/>
      <c r="U22" s="24"/>
    </row>
    <row r="23" spans="1:21" ht="27.75" customHeight="1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/>
      <c r="Q23" s="24"/>
      <c r="R23" s="27"/>
      <c r="S23" s="27"/>
      <c r="T23" s="27"/>
      <c r="U23" s="24"/>
    </row>
    <row r="24" spans="2:23" ht="27.75" customHeight="1">
      <c r="B24" s="103" t="s">
        <v>130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S24" s="73">
        <f>MIN(S18,J22)</f>
        <v>0</v>
      </c>
      <c r="T24" s="74"/>
      <c r="U24" s="75"/>
      <c r="V24" s="21" t="s">
        <v>131</v>
      </c>
      <c r="W24" s="21" t="s">
        <v>132</v>
      </c>
    </row>
    <row r="25" spans="2:6" ht="27.75" customHeight="1">
      <c r="B25" s="103" t="s">
        <v>37</v>
      </c>
      <c r="C25" s="103"/>
      <c r="D25" s="103"/>
      <c r="E25" s="103"/>
      <c r="F25" s="20"/>
    </row>
    <row r="26" spans="2:18" s="31" customFormat="1" ht="27.75" customHeight="1">
      <c r="B26" s="26"/>
      <c r="C26" s="20" t="s">
        <v>5</v>
      </c>
      <c r="D26" s="26"/>
      <c r="E26" s="26"/>
      <c r="F26" s="26"/>
      <c r="G26" s="20" t="s">
        <v>13</v>
      </c>
      <c r="H26" s="27"/>
      <c r="I26" s="27"/>
      <c r="J26" s="26"/>
      <c r="K26" s="27"/>
      <c r="L26" s="27"/>
      <c r="M26" s="27"/>
      <c r="N26" s="26"/>
      <c r="O26" s="27"/>
      <c r="P26" s="27"/>
      <c r="Q26" s="27"/>
      <c r="R26" s="27"/>
    </row>
    <row r="27" spans="2:18" s="31" customFormat="1" ht="27.75" customHeight="1">
      <c r="B27" s="73">
        <f>S5</f>
        <v>0</v>
      </c>
      <c r="C27" s="74"/>
      <c r="D27" s="75"/>
      <c r="E27" s="20" t="s">
        <v>133</v>
      </c>
      <c r="F27" s="73">
        <f>S15</f>
        <v>0</v>
      </c>
      <c r="G27" s="74"/>
      <c r="H27" s="75"/>
      <c r="I27" s="20" t="s">
        <v>134</v>
      </c>
      <c r="J27" s="73">
        <f>B27+F27</f>
        <v>0</v>
      </c>
      <c r="K27" s="74"/>
      <c r="L27" s="75"/>
      <c r="M27" s="27" t="s">
        <v>12</v>
      </c>
      <c r="N27" s="21" t="s">
        <v>135</v>
      </c>
      <c r="O27" s="27"/>
      <c r="P27" s="27"/>
      <c r="Q27" s="27"/>
      <c r="R27" s="27"/>
    </row>
    <row r="28" spans="1:24" s="31" customFormat="1" ht="27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2:15" ht="27.75" customHeight="1">
      <c r="B29" s="103" t="s">
        <v>36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3:15" ht="27.75" customHeight="1">
      <c r="C30" s="20" t="s">
        <v>79</v>
      </c>
      <c r="G30" s="20" t="s">
        <v>49</v>
      </c>
      <c r="K30" s="20" t="s">
        <v>80</v>
      </c>
      <c r="O30" s="20" t="s">
        <v>81</v>
      </c>
    </row>
    <row r="31" spans="1:17" ht="13.5" customHeight="1">
      <c r="A31" s="119" t="s">
        <v>82</v>
      </c>
      <c r="B31" s="120">
        <f>B27</f>
        <v>0</v>
      </c>
      <c r="C31" s="121"/>
      <c r="D31" s="122"/>
      <c r="E31" s="126" t="s">
        <v>83</v>
      </c>
      <c r="F31" s="120">
        <f>S13</f>
        <v>0</v>
      </c>
      <c r="G31" s="121"/>
      <c r="H31" s="122"/>
      <c r="I31" s="126" t="s">
        <v>84</v>
      </c>
      <c r="J31" s="120">
        <f>F27</f>
        <v>0</v>
      </c>
      <c r="K31" s="121"/>
      <c r="L31" s="122"/>
      <c r="M31" s="126" t="s">
        <v>83</v>
      </c>
      <c r="N31" s="120">
        <f>S24</f>
        <v>0</v>
      </c>
      <c r="O31" s="121"/>
      <c r="P31" s="122"/>
      <c r="Q31" s="128" t="s">
        <v>85</v>
      </c>
    </row>
    <row r="32" spans="1:23" ht="13.5" customHeight="1">
      <c r="A32" s="119"/>
      <c r="B32" s="123"/>
      <c r="C32" s="124"/>
      <c r="D32" s="125"/>
      <c r="E32" s="126"/>
      <c r="F32" s="123"/>
      <c r="G32" s="124"/>
      <c r="H32" s="125"/>
      <c r="I32" s="126"/>
      <c r="J32" s="123"/>
      <c r="K32" s="124"/>
      <c r="L32" s="125"/>
      <c r="M32" s="126"/>
      <c r="N32" s="123"/>
      <c r="O32" s="124"/>
      <c r="P32" s="125"/>
      <c r="Q32" s="128"/>
      <c r="R32" s="110" t="s">
        <v>86</v>
      </c>
      <c r="S32" s="120">
        <f>IF(H35=0,"",(B31*F31+J31*N31)/H35)</f>
      </c>
      <c r="T32" s="121"/>
      <c r="U32" s="122"/>
      <c r="V32" s="127" t="s">
        <v>87</v>
      </c>
      <c r="W32" s="103" t="s">
        <v>88</v>
      </c>
    </row>
    <row r="33" spans="1:23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110"/>
      <c r="S33" s="129"/>
      <c r="T33" s="130"/>
      <c r="U33" s="131"/>
      <c r="V33" s="127"/>
      <c r="W33" s="103"/>
    </row>
    <row r="34" spans="18:23" ht="2.25" customHeight="1">
      <c r="R34" s="110"/>
      <c r="S34" s="129"/>
      <c r="T34" s="130"/>
      <c r="U34" s="131"/>
      <c r="V34" s="127"/>
      <c r="W34" s="103"/>
    </row>
    <row r="35" spans="5:23" ht="13.5" customHeight="1">
      <c r="E35" s="33"/>
      <c r="F35" s="33"/>
      <c r="G35" s="33"/>
      <c r="H35" s="120">
        <f>J27</f>
        <v>0</v>
      </c>
      <c r="I35" s="121"/>
      <c r="J35" s="122"/>
      <c r="K35" s="33"/>
      <c r="L35" s="33"/>
      <c r="M35" s="33"/>
      <c r="R35" s="110"/>
      <c r="S35" s="123"/>
      <c r="T35" s="124"/>
      <c r="U35" s="125"/>
      <c r="V35" s="127"/>
      <c r="W35" s="103"/>
    </row>
    <row r="36" spans="5:18" ht="13.5" customHeight="1">
      <c r="E36" s="33"/>
      <c r="F36" s="33"/>
      <c r="G36" s="33"/>
      <c r="H36" s="123"/>
      <c r="I36" s="124"/>
      <c r="J36" s="125"/>
      <c r="K36" s="33"/>
      <c r="L36" s="33"/>
      <c r="M36" s="33"/>
      <c r="R36" s="20"/>
    </row>
    <row r="37" spans="7:11" ht="27.75" customHeight="1">
      <c r="G37" s="20"/>
      <c r="I37" s="20" t="s">
        <v>89</v>
      </c>
      <c r="K37" s="20"/>
    </row>
    <row r="38" spans="7:11" ht="27.75" customHeight="1">
      <c r="G38" s="20"/>
      <c r="I38" s="20"/>
      <c r="K38" s="20"/>
    </row>
    <row r="39" spans="2:16" ht="27.75" customHeight="1">
      <c r="B39" s="103" t="s">
        <v>138</v>
      </c>
      <c r="C39" s="103"/>
      <c r="D39" s="103"/>
      <c r="E39" s="103"/>
      <c r="F39" s="103"/>
      <c r="G39" s="103"/>
      <c r="K39" s="88"/>
      <c r="L39" s="89"/>
      <c r="M39" s="90"/>
      <c r="N39" s="21" t="s">
        <v>125</v>
      </c>
      <c r="O39" s="21" t="s">
        <v>137</v>
      </c>
      <c r="P39" s="54"/>
    </row>
    <row r="40" spans="2:16" ht="27.75" customHeight="1">
      <c r="B40" s="28"/>
      <c r="C40" s="28"/>
      <c r="D40" s="28"/>
      <c r="E40" s="28"/>
      <c r="F40" s="28"/>
      <c r="G40" s="28"/>
      <c r="I40" s="27"/>
      <c r="K40" s="27"/>
      <c r="L40" s="27" t="s">
        <v>137</v>
      </c>
      <c r="P40" s="20" t="s">
        <v>139</v>
      </c>
    </row>
    <row r="41" spans="2:23" ht="27.75" customHeight="1">
      <c r="B41" s="103" t="s">
        <v>109</v>
      </c>
      <c r="C41" s="103"/>
      <c r="D41" s="103"/>
      <c r="E41" s="103"/>
      <c r="F41" s="103"/>
      <c r="G41" s="103"/>
      <c r="K41" s="73">
        <f>K39</f>
        <v>0</v>
      </c>
      <c r="L41" s="74"/>
      <c r="M41" s="75"/>
      <c r="N41" s="20" t="s">
        <v>140</v>
      </c>
      <c r="O41" s="73">
        <f>IF(K39="","",H35)</f>
      </c>
      <c r="P41" s="74"/>
      <c r="Q41" s="75"/>
      <c r="R41" s="20" t="s">
        <v>141</v>
      </c>
      <c r="S41" s="73">
        <f>IF(O41="","",(K41/O41)*100)</f>
      </c>
      <c r="T41" s="74"/>
      <c r="U41" s="75"/>
      <c r="V41" s="21" t="s">
        <v>142</v>
      </c>
      <c r="W41" s="20" t="s">
        <v>143</v>
      </c>
    </row>
    <row r="42" spans="2:21" ht="27.75" customHeight="1">
      <c r="B42" s="28"/>
      <c r="C42" s="28"/>
      <c r="D42" s="28"/>
      <c r="E42" s="28"/>
      <c r="F42" s="28"/>
      <c r="G42" s="28"/>
      <c r="I42" s="27"/>
      <c r="J42" s="27"/>
      <c r="K42" s="27"/>
      <c r="L42" s="27" t="s">
        <v>145</v>
      </c>
      <c r="M42" s="27"/>
      <c r="N42" s="27"/>
      <c r="O42" s="27"/>
      <c r="P42" s="26"/>
      <c r="Q42" s="27"/>
      <c r="R42" s="27"/>
      <c r="S42" s="27"/>
      <c r="U42" s="20"/>
    </row>
    <row r="43" spans="2:23" ht="27.75" customHeight="1">
      <c r="B43" s="103" t="s">
        <v>144</v>
      </c>
      <c r="C43" s="103"/>
      <c r="D43" s="103"/>
      <c r="E43" s="103"/>
      <c r="F43" s="103"/>
      <c r="G43" s="103"/>
      <c r="H43" s="103"/>
      <c r="I43" s="103"/>
      <c r="J43" s="103"/>
      <c r="K43" s="73">
        <f>IF(K39="","",S32)</f>
      </c>
      <c r="L43" s="74"/>
      <c r="M43" s="75"/>
      <c r="N43" s="21" t="s">
        <v>146</v>
      </c>
      <c r="O43" s="135">
        <v>0.8</v>
      </c>
      <c r="P43" s="135"/>
      <c r="Q43" s="135"/>
      <c r="R43" s="20" t="s">
        <v>141</v>
      </c>
      <c r="S43" s="73">
        <f>IF(K39="","",K43*0.8)</f>
      </c>
      <c r="T43" s="74"/>
      <c r="U43" s="75"/>
      <c r="V43" s="21" t="s">
        <v>142</v>
      </c>
      <c r="W43" s="20" t="s">
        <v>147</v>
      </c>
    </row>
    <row r="44" spans="7:13" ht="27.75" customHeight="1" thickBot="1">
      <c r="G44" s="20"/>
      <c r="I44" s="20"/>
      <c r="L44" s="140" t="s">
        <v>205</v>
      </c>
      <c r="M44" s="140"/>
    </row>
    <row r="45" spans="2:20" ht="27.75" customHeight="1" thickBot="1" thickTop="1">
      <c r="B45" s="20" t="s">
        <v>143</v>
      </c>
      <c r="C45" s="20" t="s">
        <v>121</v>
      </c>
      <c r="D45" s="20" t="s">
        <v>147</v>
      </c>
      <c r="F45" s="24" t="s">
        <v>186</v>
      </c>
      <c r="G45" s="24"/>
      <c r="H45" s="24"/>
      <c r="I45" s="24"/>
      <c r="J45" s="70" t="s">
        <v>202</v>
      </c>
      <c r="K45" s="71"/>
      <c r="L45" s="71"/>
      <c r="M45" s="71"/>
      <c r="N45" s="71"/>
      <c r="O45" s="72"/>
      <c r="R45" s="30"/>
      <c r="S45" s="30"/>
      <c r="T45" s="30"/>
    </row>
    <row r="46" spans="2:18" ht="27.75" customHeight="1" thickTop="1">
      <c r="B46" s="20" t="s">
        <v>143</v>
      </c>
      <c r="C46" s="21" t="s">
        <v>148</v>
      </c>
      <c r="D46" s="20" t="s">
        <v>149</v>
      </c>
      <c r="F46" s="103" t="s">
        <v>150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20"/>
    </row>
    <row r="47" spans="2:12" ht="27.75" customHeight="1">
      <c r="B47" s="20"/>
      <c r="C47" s="20" t="s">
        <v>143</v>
      </c>
      <c r="D47" s="20"/>
      <c r="G47" s="20" t="s">
        <v>147</v>
      </c>
      <c r="L47" s="20"/>
    </row>
    <row r="48" spans="2:12" ht="27.75" customHeight="1">
      <c r="B48" s="73">
        <f>IF(S41&gt;S43,S41,"")</f>
      </c>
      <c r="C48" s="74"/>
      <c r="D48" s="75"/>
      <c r="E48" s="21" t="s">
        <v>148</v>
      </c>
      <c r="F48" s="73">
        <f>IF(S41&gt;S43,S43,"")</f>
      </c>
      <c r="G48" s="74"/>
      <c r="H48" s="75"/>
      <c r="J48" s="21" t="s">
        <v>29</v>
      </c>
      <c r="L48" s="20"/>
    </row>
    <row r="49" spans="2:12" s="31" customFormat="1" ht="27.75" customHeight="1">
      <c r="B49" s="27"/>
      <c r="C49" s="27" t="s">
        <v>176</v>
      </c>
      <c r="D49" s="27"/>
      <c r="F49" s="27"/>
      <c r="G49" s="27" t="s">
        <v>135</v>
      </c>
      <c r="H49" s="27"/>
      <c r="K49" s="31" t="s">
        <v>177</v>
      </c>
      <c r="L49" s="26"/>
    </row>
    <row r="50" spans="1:23" s="31" customFormat="1" ht="27.75" customHeight="1">
      <c r="A50" s="27" t="s">
        <v>151</v>
      </c>
      <c r="B50" s="73">
        <f>IF(B48="","",K41)</f>
      </c>
      <c r="C50" s="74"/>
      <c r="D50" s="75"/>
      <c r="E50" s="27" t="s">
        <v>152</v>
      </c>
      <c r="F50" s="73">
        <f>IF(B48="","",O41)</f>
      </c>
      <c r="G50" s="74"/>
      <c r="H50" s="75"/>
      <c r="I50" s="26" t="s">
        <v>136</v>
      </c>
      <c r="J50" s="73">
        <f>IF(B48="","",F48/100)</f>
      </c>
      <c r="K50" s="74"/>
      <c r="L50" s="75"/>
      <c r="M50" s="26" t="s">
        <v>153</v>
      </c>
      <c r="N50" s="31" t="s">
        <v>146</v>
      </c>
      <c r="O50" s="136">
        <v>0.25</v>
      </c>
      <c r="P50" s="136"/>
      <c r="Q50" s="137" t="s">
        <v>154</v>
      </c>
      <c r="R50" s="138"/>
      <c r="S50" s="73">
        <f>IF(B48="","",(B50-F50*J50)/4)</f>
      </c>
      <c r="T50" s="74"/>
      <c r="U50" s="75"/>
      <c r="V50" s="26" t="s">
        <v>125</v>
      </c>
      <c r="W50" s="26" t="s">
        <v>155</v>
      </c>
    </row>
    <row r="51" spans="3:12" ht="27.75" customHeight="1">
      <c r="C51" s="20" t="s">
        <v>180</v>
      </c>
      <c r="D51" s="20"/>
      <c r="J51" s="20"/>
      <c r="L51" s="20"/>
    </row>
    <row r="52" spans="2:15" ht="27.75" customHeight="1">
      <c r="B52" s="73">
        <f>IF(S50&gt;=50,S50,"")</f>
      </c>
      <c r="C52" s="74"/>
      <c r="D52" s="75"/>
      <c r="E52" s="20" t="s">
        <v>58</v>
      </c>
      <c r="F52" s="21" t="s">
        <v>59</v>
      </c>
      <c r="H52" s="21" t="s">
        <v>34</v>
      </c>
      <c r="K52" s="73">
        <f>B52</f>
      </c>
      <c r="L52" s="74"/>
      <c r="M52" s="75"/>
      <c r="N52" s="20" t="s">
        <v>57</v>
      </c>
      <c r="O52" s="20" t="s">
        <v>182</v>
      </c>
    </row>
    <row r="53" ht="27.75" customHeight="1">
      <c r="C53" s="20" t="s">
        <v>181</v>
      </c>
    </row>
    <row r="54" spans="2:15" ht="27.75" customHeight="1">
      <c r="B54" s="73">
        <f>IF(S50&lt;50,S50,"")</f>
      </c>
      <c r="C54" s="74"/>
      <c r="D54" s="75"/>
      <c r="E54" s="20" t="s">
        <v>60</v>
      </c>
      <c r="F54" s="21" t="s">
        <v>59</v>
      </c>
      <c r="H54" s="21" t="s">
        <v>34</v>
      </c>
      <c r="K54" s="132" t="str">
        <f>IF(OR(S50="",S50&lt;50),"50","")</f>
        <v>50</v>
      </c>
      <c r="L54" s="133"/>
      <c r="M54" s="134"/>
      <c r="N54" s="20" t="s">
        <v>125</v>
      </c>
      <c r="O54" s="20" t="s">
        <v>161</v>
      </c>
    </row>
    <row r="55" spans="2:13" s="31" customFormat="1" ht="27.75" customHeight="1">
      <c r="B55" s="27"/>
      <c r="C55" s="27"/>
      <c r="D55" s="27"/>
      <c r="E55" s="26"/>
      <c r="K55" s="27"/>
      <c r="L55" s="27"/>
      <c r="M55" s="27"/>
    </row>
    <row r="56" spans="2:17" ht="27.75" customHeight="1" thickBot="1">
      <c r="B56" s="21" t="s">
        <v>175</v>
      </c>
      <c r="P56" s="20" t="s">
        <v>205</v>
      </c>
      <c r="Q56" s="27"/>
    </row>
    <row r="57" spans="6:19" ht="27.75" customHeight="1" thickBot="1" thickTop="1">
      <c r="F57" s="21" t="s">
        <v>45</v>
      </c>
      <c r="O57" s="70">
        <f>IF(S50="","",ROUNDUP(IF(S50&lt;50,50,K52),0))</f>
      </c>
      <c r="P57" s="71"/>
      <c r="Q57" s="72"/>
      <c r="R57" s="21" t="s">
        <v>62</v>
      </c>
      <c r="S57" s="21" t="s">
        <v>41</v>
      </c>
    </row>
    <row r="58" ht="27.75" customHeight="1" thickBot="1" thickTop="1"/>
    <row r="59" spans="1:15" ht="27.75" customHeight="1" thickBot="1" thickTop="1">
      <c r="A59" s="45"/>
      <c r="B59" s="110" t="s">
        <v>209</v>
      </c>
      <c r="C59" s="110"/>
      <c r="D59" s="110"/>
      <c r="E59" s="110"/>
      <c r="F59" s="110"/>
      <c r="G59" s="110"/>
      <c r="H59" s="139"/>
      <c r="I59" s="141">
        <f>IF(S43="","",IF(S41&gt;S43,O57,"不要"))</f>
      </c>
      <c r="J59" s="142"/>
      <c r="K59" s="142">
        <f>IF(B48&gt;F48,"㎡必要","")</f>
      </c>
      <c r="L59" s="142"/>
      <c r="M59" s="143"/>
      <c r="N59" s="110" t="s">
        <v>206</v>
      </c>
      <c r="O59" s="110"/>
    </row>
    <row r="60" ht="27.75" customHeight="1" thickTop="1"/>
  </sheetData>
  <sheetProtection password="C673" sheet="1" selectLockedCells="1"/>
  <mergeCells count="71">
    <mergeCell ref="N59:O59"/>
    <mergeCell ref="B59:H59"/>
    <mergeCell ref="L44:M44"/>
    <mergeCell ref="I59:J59"/>
    <mergeCell ref="K59:M59"/>
    <mergeCell ref="B52:D52"/>
    <mergeCell ref="K52:M52"/>
    <mergeCell ref="B54:D54"/>
    <mergeCell ref="B50:D50"/>
    <mergeCell ref="B48:D48"/>
    <mergeCell ref="F50:H50"/>
    <mergeCell ref="J31:L32"/>
    <mergeCell ref="M31:M32"/>
    <mergeCell ref="N31:P32"/>
    <mergeCell ref="F48:H48"/>
    <mergeCell ref="R32:R35"/>
    <mergeCell ref="O41:Q41"/>
    <mergeCell ref="O50:P50"/>
    <mergeCell ref="Q50:R50"/>
    <mergeCell ref="O57:Q57"/>
    <mergeCell ref="J50:L50"/>
    <mergeCell ref="S50:U50"/>
    <mergeCell ref="K43:M43"/>
    <mergeCell ref="S43:U43"/>
    <mergeCell ref="K54:M54"/>
    <mergeCell ref="B43:J43"/>
    <mergeCell ref="O43:Q43"/>
    <mergeCell ref="J45:O45"/>
    <mergeCell ref="F46:Q46"/>
    <mergeCell ref="W32:W35"/>
    <mergeCell ref="B39:G39"/>
    <mergeCell ref="B41:G41"/>
    <mergeCell ref="K39:M39"/>
    <mergeCell ref="K41:M41"/>
    <mergeCell ref="Q31:Q32"/>
    <mergeCell ref="S41:U41"/>
    <mergeCell ref="S32:U35"/>
    <mergeCell ref="I31:I32"/>
    <mergeCell ref="H35:J36"/>
    <mergeCell ref="F12:H12"/>
    <mergeCell ref="B12:D12"/>
    <mergeCell ref="A2:W2"/>
    <mergeCell ref="A31:A32"/>
    <mergeCell ref="B31:D32"/>
    <mergeCell ref="E31:E32"/>
    <mergeCell ref="F31:H32"/>
    <mergeCell ref="B15:O15"/>
    <mergeCell ref="B11:D11"/>
    <mergeCell ref="V32:V35"/>
    <mergeCell ref="S24:U24"/>
    <mergeCell ref="S13:U13"/>
    <mergeCell ref="S15:U15"/>
    <mergeCell ref="B21:D21"/>
    <mergeCell ref="B22:D22"/>
    <mergeCell ref="F22:H22"/>
    <mergeCell ref="J22:L22"/>
    <mergeCell ref="A1:W1"/>
    <mergeCell ref="U3:W3"/>
    <mergeCell ref="A3:T3"/>
    <mergeCell ref="S18:U18"/>
    <mergeCell ref="D4:F4"/>
    <mergeCell ref="G4:U4"/>
    <mergeCell ref="S5:U5"/>
    <mergeCell ref="S8:U8"/>
    <mergeCell ref="J12:L12"/>
    <mergeCell ref="B29:O29"/>
    <mergeCell ref="F27:H27"/>
    <mergeCell ref="J27:L27"/>
    <mergeCell ref="B24:Q24"/>
    <mergeCell ref="B25:E25"/>
    <mergeCell ref="B27:D27"/>
  </mergeCells>
  <printOptions/>
  <pageMargins left="0.7874015748031497" right="0.7874015748031497" top="0.98425196850393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&amp;C(B-&amp;P)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X68"/>
  <sheetViews>
    <sheetView showZeros="0" zoomScalePageLayoutView="0" workbookViewId="0" topLeftCell="A1">
      <selection activeCell="R5" sqref="R5:T5"/>
    </sheetView>
  </sheetViews>
  <sheetFormatPr defaultColWidth="3.625" defaultRowHeight="24.75" customHeight="1"/>
  <cols>
    <col min="1" max="23" width="3.50390625" style="1" customWidth="1"/>
    <col min="24" max="24" width="9.25390625" style="1" customWidth="1"/>
    <col min="25" max="16384" width="3.625" style="1" customWidth="1"/>
  </cols>
  <sheetData>
    <row r="1" spans="1:24" ht="23.25" customHeight="1" thickTop="1">
      <c r="A1" s="154" t="s">
        <v>217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/>
      <c r="X1" s="3"/>
    </row>
    <row r="2" spans="1:24" ht="23.2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3"/>
    </row>
    <row r="3" spans="1:24" ht="24.75" customHeight="1" thickTop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4" t="s">
        <v>170</v>
      </c>
      <c r="V3" s="144"/>
      <c r="W3" s="144"/>
      <c r="X3" s="3"/>
    </row>
    <row r="4" spans="1:24" ht="24.75" customHeight="1">
      <c r="A4" s="2"/>
      <c r="B4" s="147" t="s">
        <v>190</v>
      </c>
      <c r="C4" s="147"/>
      <c r="D4" s="91"/>
      <c r="E4" s="92"/>
      <c r="F4" s="93"/>
      <c r="G4" s="148" t="s">
        <v>189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2"/>
      <c r="U4" s="34"/>
      <c r="V4" s="34"/>
      <c r="W4" s="34"/>
      <c r="X4" s="3"/>
    </row>
    <row r="5" spans="1:24" ht="24.75" customHeight="1">
      <c r="A5" s="3"/>
      <c r="B5" s="94" t="s">
        <v>26</v>
      </c>
      <c r="C5" s="94"/>
      <c r="D5" s="94"/>
      <c r="E5" s="94"/>
      <c r="F5" s="94"/>
      <c r="G5" s="94"/>
      <c r="H5" s="94"/>
      <c r="I5" s="97"/>
      <c r="J5" s="146"/>
      <c r="K5" s="146"/>
      <c r="L5" s="146"/>
      <c r="M5" s="146"/>
      <c r="N5" s="146"/>
      <c r="O5" s="146"/>
      <c r="P5" s="146"/>
      <c r="Q5" s="3"/>
      <c r="R5" s="88"/>
      <c r="S5" s="89"/>
      <c r="T5" s="90"/>
      <c r="U5" s="3" t="s">
        <v>63</v>
      </c>
      <c r="V5" s="3" t="s">
        <v>64</v>
      </c>
      <c r="W5" s="3"/>
      <c r="X5" s="3"/>
    </row>
    <row r="6" spans="1:24" ht="24.75" customHeight="1">
      <c r="A6" s="3"/>
      <c r="B6" s="3"/>
      <c r="C6" s="3"/>
      <c r="D6" s="3"/>
      <c r="E6" s="3"/>
      <c r="F6" s="3"/>
      <c r="G6" s="3"/>
      <c r="H6" s="3"/>
      <c r="I6" s="5"/>
      <c r="J6" s="43"/>
      <c r="K6" s="43"/>
      <c r="L6" s="43"/>
      <c r="M6" s="43"/>
      <c r="N6" s="43"/>
      <c r="O6" s="43"/>
      <c r="P6" s="43"/>
      <c r="Q6" s="3"/>
      <c r="R6" s="46"/>
      <c r="S6" s="46"/>
      <c r="T6" s="46"/>
      <c r="U6" s="3"/>
      <c r="V6" s="3"/>
      <c r="W6" s="3"/>
      <c r="X6" s="3"/>
    </row>
    <row r="7" spans="1:24" ht="24.75" customHeight="1">
      <c r="A7" s="3"/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3"/>
    </row>
    <row r="8" spans="1:24" ht="24.75" customHeight="1">
      <c r="A8" s="3"/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R8" s="88"/>
      <c r="S8" s="89"/>
      <c r="T8" s="90"/>
      <c r="U8" s="3" t="s">
        <v>46</v>
      </c>
      <c r="V8" s="3" t="s">
        <v>65</v>
      </c>
      <c r="W8" s="3"/>
      <c r="X8" s="3"/>
    </row>
    <row r="9" spans="1:2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75" customHeight="1">
      <c r="A10" s="3"/>
      <c r="B10" s="94" t="s">
        <v>105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3"/>
    </row>
    <row r="11" spans="1:24" ht="24.75" customHeight="1">
      <c r="A11" s="3"/>
      <c r="B11" s="96" t="s">
        <v>104</v>
      </c>
      <c r="C11" s="96"/>
      <c r="D11" s="9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75" customHeight="1">
      <c r="A12" s="3"/>
      <c r="B12" s="88"/>
      <c r="C12" s="89"/>
      <c r="D12" s="90"/>
      <c r="E12" s="3" t="s">
        <v>117</v>
      </c>
      <c r="F12" s="87" t="s">
        <v>47</v>
      </c>
      <c r="G12" s="87"/>
      <c r="H12" s="87"/>
      <c r="I12" s="3"/>
      <c r="J12" s="73">
        <f>B12*60</f>
        <v>0</v>
      </c>
      <c r="K12" s="74"/>
      <c r="L12" s="75"/>
      <c r="M12" s="3" t="s">
        <v>48</v>
      </c>
      <c r="N12" s="3" t="s">
        <v>66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4.75" customHeight="1">
      <c r="A13" s="3"/>
      <c r="B13" s="46"/>
      <c r="C13" s="46"/>
      <c r="D13" s="46"/>
      <c r="E13" s="47"/>
      <c r="F13" s="48"/>
      <c r="G13" s="48"/>
      <c r="H13" s="48"/>
      <c r="I13" s="47"/>
      <c r="J13" s="27"/>
      <c r="K13" s="27"/>
      <c r="L13" s="2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4.75" customHeight="1">
      <c r="A14" s="3"/>
      <c r="B14" s="3" t="s">
        <v>103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3">
        <f>MIN(R8,J12)</f>
        <v>0</v>
      </c>
      <c r="S14" s="74"/>
      <c r="T14" s="75"/>
      <c r="U14" s="3" t="s">
        <v>53</v>
      </c>
      <c r="V14" s="3" t="s">
        <v>67</v>
      </c>
      <c r="W14" s="3"/>
      <c r="X14" s="3"/>
    </row>
    <row r="15" spans="1:24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4.75" customHeight="1">
      <c r="A16" s="3"/>
      <c r="B16" s="11" t="s">
        <v>27</v>
      </c>
      <c r="C16" s="11"/>
      <c r="D16" s="11"/>
      <c r="E16" s="11"/>
      <c r="F16" s="11"/>
      <c r="G16" s="11"/>
      <c r="H16" s="11"/>
      <c r="I16" s="11"/>
      <c r="J16" s="56"/>
      <c r="P16" s="3"/>
      <c r="Q16" s="3"/>
      <c r="R16" s="88"/>
      <c r="S16" s="89"/>
      <c r="T16" s="90"/>
      <c r="U16" s="3" t="s">
        <v>63</v>
      </c>
      <c r="V16" s="3" t="s">
        <v>68</v>
      </c>
      <c r="W16" s="3"/>
      <c r="X16" s="3"/>
    </row>
    <row r="17" spans="1:24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4.75" customHeight="1">
      <c r="A18" s="3"/>
      <c r="B18" s="11" t="s">
        <v>108</v>
      </c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4.75" customHeight="1">
      <c r="A19" s="3"/>
      <c r="B19" s="3" t="s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R19" s="88"/>
      <c r="S19" s="89"/>
      <c r="T19" s="90"/>
      <c r="U19" s="3" t="s">
        <v>46</v>
      </c>
      <c r="V19" s="3" t="s">
        <v>69</v>
      </c>
      <c r="W19" s="3"/>
      <c r="X19" s="3"/>
    </row>
    <row r="20" spans="1:24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4.75" customHeight="1">
      <c r="A21" s="3"/>
      <c r="B21" s="94" t="s">
        <v>106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3"/>
    </row>
    <row r="22" spans="1:24" ht="24.75" customHeight="1">
      <c r="A22" s="3"/>
      <c r="B22" s="96" t="s">
        <v>104</v>
      </c>
      <c r="C22" s="96"/>
      <c r="D22" s="9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4.75" customHeight="1">
      <c r="A23" s="3"/>
      <c r="B23" s="88"/>
      <c r="C23" s="89"/>
      <c r="D23" s="90"/>
      <c r="E23" s="3" t="s">
        <v>118</v>
      </c>
      <c r="F23" s="87" t="s">
        <v>70</v>
      </c>
      <c r="G23" s="87"/>
      <c r="H23" s="87"/>
      <c r="I23" s="3"/>
      <c r="J23" s="73">
        <f>B23*40</f>
        <v>0</v>
      </c>
      <c r="K23" s="74"/>
      <c r="L23" s="75"/>
      <c r="M23" s="3" t="s">
        <v>48</v>
      </c>
      <c r="N23" s="3" t="s">
        <v>71</v>
      </c>
      <c r="O23" s="3" t="s">
        <v>184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24.75" customHeight="1">
      <c r="A24" s="3"/>
      <c r="B24" s="88"/>
      <c r="C24" s="89"/>
      <c r="D24" s="90"/>
      <c r="E24" s="3" t="s">
        <v>118</v>
      </c>
      <c r="F24" s="87" t="s">
        <v>2</v>
      </c>
      <c r="G24" s="87"/>
      <c r="H24" s="87"/>
      <c r="I24" s="3"/>
      <c r="J24" s="73">
        <f>B24*60</f>
        <v>0</v>
      </c>
      <c r="K24" s="74"/>
      <c r="L24" s="75"/>
      <c r="M24" s="3" t="s">
        <v>48</v>
      </c>
      <c r="N24" s="3" t="s">
        <v>71</v>
      </c>
      <c r="O24" s="3" t="s">
        <v>185</v>
      </c>
      <c r="P24" s="3"/>
      <c r="Q24" s="3"/>
      <c r="R24" s="3"/>
      <c r="S24" s="3"/>
      <c r="T24" s="3"/>
      <c r="U24" s="3"/>
      <c r="V24" s="3"/>
      <c r="W24" s="3"/>
      <c r="X24" s="3"/>
    </row>
    <row r="25" spans="1:24" ht="24.75" customHeight="1">
      <c r="A25" s="3"/>
      <c r="B25" s="46"/>
      <c r="C25" s="46"/>
      <c r="D25" s="46"/>
      <c r="E25" s="47"/>
      <c r="F25" s="48"/>
      <c r="G25" s="48"/>
      <c r="H25" s="48"/>
      <c r="I25" s="47"/>
      <c r="J25" s="27"/>
      <c r="K25" s="27"/>
      <c r="L25" s="2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4.75" customHeight="1">
      <c r="A26" s="3"/>
      <c r="B26" s="3" t="s">
        <v>42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73">
        <f>MIN(R19,IF(J23=0,J24,J23))</f>
        <v>0</v>
      </c>
      <c r="S26" s="74"/>
      <c r="T26" s="75"/>
      <c r="U26" s="3" t="s">
        <v>53</v>
      </c>
      <c r="V26" s="3" t="s">
        <v>72</v>
      </c>
      <c r="W26" s="3"/>
      <c r="X26" s="3"/>
    </row>
    <row r="27" spans="1:24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.75" customHeight="1">
      <c r="A28" s="3"/>
      <c r="B28" s="3"/>
      <c r="C28" s="3"/>
      <c r="D28" s="3"/>
      <c r="E28" s="3"/>
      <c r="F28" s="3"/>
      <c r="G28" s="4" t="s">
        <v>73</v>
      </c>
      <c r="H28" s="3"/>
      <c r="I28" s="3"/>
      <c r="J28" s="3"/>
      <c r="K28" s="4" t="s">
        <v>74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4.75" customHeight="1">
      <c r="A29" s="3"/>
      <c r="B29" s="94" t="s">
        <v>37</v>
      </c>
      <c r="C29" s="94"/>
      <c r="D29" s="94"/>
      <c r="E29" s="95"/>
      <c r="F29" s="73">
        <f>R5</f>
        <v>0</v>
      </c>
      <c r="G29" s="74"/>
      <c r="H29" s="75"/>
      <c r="I29" s="4" t="s">
        <v>75</v>
      </c>
      <c r="J29" s="73">
        <f>R16</f>
        <v>0</v>
      </c>
      <c r="K29" s="74"/>
      <c r="L29" s="75"/>
      <c r="M29" s="4" t="s">
        <v>76</v>
      </c>
      <c r="N29" s="73">
        <f>F29+J29</f>
        <v>0</v>
      </c>
      <c r="O29" s="74"/>
      <c r="P29" s="75"/>
      <c r="Q29" s="3" t="s">
        <v>77</v>
      </c>
      <c r="R29" s="3" t="s">
        <v>78</v>
      </c>
      <c r="S29" s="3"/>
      <c r="T29" s="3"/>
      <c r="U29" s="3"/>
      <c r="V29" s="3"/>
      <c r="W29" s="3"/>
      <c r="X29" s="3"/>
    </row>
    <row r="30" spans="1:24" ht="24.75" customHeight="1">
      <c r="A30" s="3"/>
      <c r="B30" s="3"/>
      <c r="C30" s="3"/>
      <c r="D30" s="3"/>
      <c r="E30" s="5"/>
      <c r="F30" s="27"/>
      <c r="G30" s="27"/>
      <c r="H30" s="27"/>
      <c r="I30" s="48"/>
      <c r="J30" s="27"/>
      <c r="K30" s="27"/>
      <c r="L30" s="27"/>
      <c r="M30" s="48"/>
      <c r="N30" s="27"/>
      <c r="O30" s="27"/>
      <c r="P30" s="27"/>
      <c r="Q30" s="3"/>
      <c r="R30" s="3"/>
      <c r="S30" s="3"/>
      <c r="T30" s="3"/>
      <c r="U30" s="3"/>
      <c r="V30" s="3"/>
      <c r="W30" s="3"/>
      <c r="X30" s="3"/>
    </row>
    <row r="31" spans="1:24" ht="24.75" customHeight="1">
      <c r="A31" s="3"/>
      <c r="B31" s="3"/>
      <c r="C31" s="3"/>
      <c r="D31" s="3"/>
      <c r="E31" s="5"/>
      <c r="F31" s="27"/>
      <c r="G31" s="27"/>
      <c r="H31" s="27"/>
      <c r="I31" s="48"/>
      <c r="J31" s="27"/>
      <c r="K31" s="27"/>
      <c r="L31" s="27"/>
      <c r="M31" s="48"/>
      <c r="N31" s="27"/>
      <c r="O31" s="27"/>
      <c r="P31" s="27"/>
      <c r="Q31" s="3"/>
      <c r="R31" s="3"/>
      <c r="S31" s="3"/>
      <c r="T31" s="3"/>
      <c r="U31" s="3"/>
      <c r="V31" s="3"/>
      <c r="W31" s="3"/>
      <c r="X31" s="3"/>
    </row>
    <row r="32" spans="1:24" ht="24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3"/>
    </row>
    <row r="33" spans="1:24" ht="24.75" customHeight="1">
      <c r="A33" s="3"/>
      <c r="B33" s="3" t="s">
        <v>36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4.75" customHeight="1">
      <c r="A34" s="3"/>
      <c r="B34" s="3"/>
      <c r="C34" s="4" t="s">
        <v>79</v>
      </c>
      <c r="D34" s="3"/>
      <c r="E34" s="3"/>
      <c r="F34" s="3"/>
      <c r="G34" s="4" t="s">
        <v>49</v>
      </c>
      <c r="H34" s="3"/>
      <c r="I34" s="3"/>
      <c r="J34" s="3"/>
      <c r="K34" s="4" t="s">
        <v>80</v>
      </c>
      <c r="L34" s="3"/>
      <c r="M34" s="3"/>
      <c r="N34" s="3"/>
      <c r="O34" s="4" t="s">
        <v>81</v>
      </c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>
      <c r="A35" s="153" t="s">
        <v>82</v>
      </c>
      <c r="B35" s="120">
        <f>R5</f>
        <v>0</v>
      </c>
      <c r="C35" s="121"/>
      <c r="D35" s="122"/>
      <c r="E35" s="152" t="s">
        <v>83</v>
      </c>
      <c r="F35" s="120">
        <f>R14</f>
        <v>0</v>
      </c>
      <c r="G35" s="121"/>
      <c r="H35" s="122"/>
      <c r="I35" s="152" t="s">
        <v>84</v>
      </c>
      <c r="J35" s="120">
        <f>R16</f>
        <v>0</v>
      </c>
      <c r="K35" s="121"/>
      <c r="L35" s="122"/>
      <c r="M35" s="152" t="s">
        <v>83</v>
      </c>
      <c r="N35" s="120">
        <f>R26</f>
        <v>0</v>
      </c>
      <c r="O35" s="121"/>
      <c r="P35" s="122"/>
      <c r="Q35" s="151" t="s">
        <v>85</v>
      </c>
      <c r="R35" s="3"/>
      <c r="S35" s="3"/>
      <c r="T35" s="3"/>
      <c r="U35" s="3"/>
      <c r="V35" s="3"/>
      <c r="W35" s="3"/>
      <c r="X35" s="3"/>
    </row>
    <row r="36" spans="1:24" ht="10.5" customHeight="1">
      <c r="A36" s="153"/>
      <c r="B36" s="123"/>
      <c r="C36" s="124"/>
      <c r="D36" s="125"/>
      <c r="E36" s="152"/>
      <c r="F36" s="123"/>
      <c r="G36" s="124"/>
      <c r="H36" s="125"/>
      <c r="I36" s="152"/>
      <c r="J36" s="123"/>
      <c r="K36" s="124"/>
      <c r="L36" s="125"/>
      <c r="M36" s="152"/>
      <c r="N36" s="123"/>
      <c r="O36" s="124"/>
      <c r="P36" s="125"/>
      <c r="Q36" s="151"/>
      <c r="R36" s="87" t="s">
        <v>86</v>
      </c>
      <c r="S36" s="120">
        <f>IF(H39=0,"",((B35*F35+J35*N35)/H39))</f>
      </c>
      <c r="T36" s="121"/>
      <c r="U36" s="122"/>
      <c r="V36" s="150" t="s">
        <v>87</v>
      </c>
      <c r="W36" s="149" t="s">
        <v>88</v>
      </c>
      <c r="X36" s="3"/>
    </row>
    <row r="37" spans="1:24" ht="3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7"/>
      <c r="S37" s="129"/>
      <c r="T37" s="130"/>
      <c r="U37" s="131"/>
      <c r="V37" s="150"/>
      <c r="W37" s="149"/>
      <c r="X37" s="3"/>
    </row>
    <row r="38" spans="1:24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7"/>
      <c r="S38" s="129"/>
      <c r="T38" s="130"/>
      <c r="U38" s="131"/>
      <c r="V38" s="150"/>
      <c r="W38" s="149"/>
      <c r="X38" s="3"/>
    </row>
    <row r="39" spans="1:24" ht="10.5" customHeight="1">
      <c r="A39" s="3"/>
      <c r="B39" s="3"/>
      <c r="C39" s="3"/>
      <c r="D39" s="3"/>
      <c r="E39" s="6"/>
      <c r="F39" s="6"/>
      <c r="G39" s="6"/>
      <c r="H39" s="120">
        <f>N29</f>
        <v>0</v>
      </c>
      <c r="I39" s="121"/>
      <c r="J39" s="122"/>
      <c r="K39" s="6"/>
      <c r="L39" s="6"/>
      <c r="M39" s="6"/>
      <c r="N39" s="3"/>
      <c r="O39" s="3"/>
      <c r="P39" s="3"/>
      <c r="Q39" s="3"/>
      <c r="R39" s="87"/>
      <c r="S39" s="123"/>
      <c r="T39" s="124"/>
      <c r="U39" s="125"/>
      <c r="V39" s="150"/>
      <c r="W39" s="149"/>
      <c r="X39" s="3"/>
    </row>
    <row r="40" spans="1:24" ht="13.5" customHeight="1">
      <c r="A40" s="3"/>
      <c r="B40" s="3"/>
      <c r="C40" s="3"/>
      <c r="D40" s="3"/>
      <c r="E40" s="6"/>
      <c r="F40" s="6"/>
      <c r="G40" s="6"/>
      <c r="H40" s="123"/>
      <c r="I40" s="124"/>
      <c r="J40" s="125"/>
      <c r="K40" s="6"/>
      <c r="L40" s="6"/>
      <c r="M40" s="6"/>
      <c r="N40" s="3"/>
      <c r="O40" s="3"/>
      <c r="P40" s="3"/>
      <c r="Q40" s="3"/>
      <c r="R40" s="4"/>
      <c r="S40" s="3"/>
      <c r="T40" s="3"/>
      <c r="U40" s="3"/>
      <c r="V40" s="3"/>
      <c r="W40" s="3"/>
      <c r="X40" s="3"/>
    </row>
    <row r="41" spans="1:24" ht="24.75" customHeight="1">
      <c r="A41" s="3"/>
      <c r="B41" s="3"/>
      <c r="C41" s="3"/>
      <c r="D41" s="3"/>
      <c r="E41" s="3"/>
      <c r="F41" s="3"/>
      <c r="G41" s="4"/>
      <c r="H41" s="3"/>
      <c r="I41" s="4" t="s">
        <v>89</v>
      </c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.75" customHeight="1">
      <c r="A42" s="3"/>
      <c r="B42" s="94" t="s">
        <v>111</v>
      </c>
      <c r="C42" s="94"/>
      <c r="D42" s="94"/>
      <c r="E42" s="94"/>
      <c r="F42" s="97"/>
      <c r="H42" s="88"/>
      <c r="I42" s="89"/>
      <c r="J42" s="90"/>
      <c r="K42" s="3" t="s">
        <v>50</v>
      </c>
      <c r="L42" s="3" t="s">
        <v>90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3"/>
      <c r="X42" s="3"/>
    </row>
    <row r="43" spans="1:24" ht="24.75" customHeight="1">
      <c r="A43" s="3"/>
      <c r="B43" s="3"/>
      <c r="C43" s="3"/>
      <c r="D43" s="3"/>
      <c r="E43" s="3"/>
      <c r="F43" s="3"/>
      <c r="G43" s="3"/>
      <c r="H43" s="3"/>
      <c r="I43" s="4" t="s">
        <v>90</v>
      </c>
      <c r="J43" s="3"/>
      <c r="K43" s="3"/>
      <c r="L43" s="3"/>
      <c r="M43" s="4" t="s">
        <v>91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4.75" customHeight="1">
      <c r="A44" s="3"/>
      <c r="B44" s="94" t="s">
        <v>109</v>
      </c>
      <c r="C44" s="94"/>
      <c r="D44" s="94"/>
      <c r="E44" s="94"/>
      <c r="F44" s="94"/>
      <c r="G44" s="95"/>
      <c r="H44" s="73">
        <f>H42</f>
        <v>0</v>
      </c>
      <c r="I44" s="74"/>
      <c r="J44" s="75"/>
      <c r="K44" s="4" t="s">
        <v>51</v>
      </c>
      <c r="L44" s="73">
        <f>IF(H42=0,"",H39)</f>
      </c>
      <c r="M44" s="74"/>
      <c r="N44" s="75"/>
      <c r="P44" s="4" t="s">
        <v>52</v>
      </c>
      <c r="S44" s="73">
        <f>IF(OR(H39=0,H42=0),"",(H44/L44)*100)</f>
      </c>
      <c r="T44" s="74"/>
      <c r="U44" s="75"/>
      <c r="V44" s="3" t="s">
        <v>53</v>
      </c>
      <c r="W44" s="3" t="s">
        <v>92</v>
      </c>
      <c r="X44" s="3"/>
    </row>
    <row r="45" spans="1:24" ht="24.75" customHeight="1">
      <c r="A45" s="3"/>
      <c r="B45" s="3"/>
      <c r="C45" s="3"/>
      <c r="D45" s="3"/>
      <c r="E45" s="3"/>
      <c r="F45" s="3"/>
      <c r="G45" s="3"/>
      <c r="H45" s="2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.75" customHeight="1">
      <c r="A46" s="3"/>
      <c r="B46" s="3" t="s">
        <v>38</v>
      </c>
      <c r="C46" s="3"/>
      <c r="D46" s="3"/>
      <c r="E46" s="3"/>
      <c r="F46" s="3"/>
      <c r="G46" s="3"/>
      <c r="H46" s="4"/>
      <c r="I46" s="3"/>
      <c r="J46" s="3"/>
      <c r="K46" s="3"/>
      <c r="L46" s="4" t="s">
        <v>93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3">
        <f>F35</f>
        <v>0</v>
      </c>
      <c r="L47" s="74"/>
      <c r="M47" s="75"/>
      <c r="O47" s="3" t="s">
        <v>94</v>
      </c>
      <c r="P47" s="3"/>
      <c r="Q47" s="3"/>
      <c r="S47" s="73">
        <f>K47*0.8</f>
        <v>0</v>
      </c>
      <c r="T47" s="74"/>
      <c r="U47" s="75"/>
      <c r="V47" s="3" t="s">
        <v>95</v>
      </c>
      <c r="W47" s="3" t="s">
        <v>96</v>
      </c>
      <c r="X47" s="3"/>
    </row>
    <row r="48" spans="1:24" ht="24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102" t="s">
        <v>205</v>
      </c>
      <c r="K48" s="10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4.75" customHeight="1" thickBot="1" thickTop="1">
      <c r="A49" s="3"/>
      <c r="B49" s="11" t="s">
        <v>188</v>
      </c>
      <c r="C49" s="11"/>
      <c r="D49" s="11"/>
      <c r="E49" s="11"/>
      <c r="F49" s="11"/>
      <c r="G49" s="11"/>
      <c r="H49" s="70" t="s">
        <v>202</v>
      </c>
      <c r="I49" s="71"/>
      <c r="J49" s="71"/>
      <c r="K49" s="71"/>
      <c r="L49" s="71"/>
      <c r="M49" s="72"/>
      <c r="N49" s="3"/>
      <c r="O49" s="3"/>
      <c r="P49" s="4" t="s">
        <v>115</v>
      </c>
      <c r="Q49" s="3"/>
      <c r="R49" s="3"/>
      <c r="S49" s="3"/>
      <c r="T49" s="3"/>
      <c r="U49" s="3"/>
      <c r="V49" s="3"/>
      <c r="W49" s="3"/>
      <c r="X49" s="3"/>
    </row>
    <row r="50" spans="1:24" ht="24.75" customHeight="1" thickTop="1">
      <c r="A50" s="3"/>
      <c r="B50" s="3" t="s">
        <v>116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4.75" customHeight="1">
      <c r="A51" s="3"/>
      <c r="B51" s="3"/>
      <c r="C51" s="4" t="s">
        <v>97</v>
      </c>
      <c r="D51" s="3"/>
      <c r="E51" s="3"/>
      <c r="F51" s="3"/>
      <c r="G51" s="4" t="s">
        <v>98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4.75" customHeight="1">
      <c r="A52" s="3"/>
      <c r="B52" s="73">
        <f>IF(S44&gt;S47,S44,"")</f>
      </c>
      <c r="C52" s="74"/>
      <c r="D52" s="75"/>
      <c r="E52" s="4" t="s">
        <v>28</v>
      </c>
      <c r="F52" s="73">
        <f>IF(S44&gt;S47,S47,"")</f>
        <v>0</v>
      </c>
      <c r="G52" s="74"/>
      <c r="H52" s="75"/>
      <c r="I52" s="3"/>
      <c r="J52" s="94" t="s">
        <v>29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3"/>
    </row>
    <row r="53" spans="1:24" ht="24.75" customHeight="1">
      <c r="A53" s="3"/>
      <c r="B53" s="3"/>
      <c r="C53" s="4" t="s">
        <v>99</v>
      </c>
      <c r="E53" s="3"/>
      <c r="F53" s="3"/>
      <c r="G53" s="4" t="s">
        <v>61</v>
      </c>
      <c r="I53" s="3"/>
      <c r="J53" s="3"/>
      <c r="K53" s="4" t="s">
        <v>98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4.75" customHeight="1">
      <c r="A54" s="3" t="s">
        <v>54</v>
      </c>
      <c r="B54" s="73">
        <f>IF(B52="","",H44)</f>
      </c>
      <c r="C54" s="74"/>
      <c r="D54" s="75"/>
      <c r="E54" s="4" t="s">
        <v>55</v>
      </c>
      <c r="F54" s="73">
        <f>IF(B52="","",L44)</f>
      </c>
      <c r="G54" s="74"/>
      <c r="H54" s="75"/>
      <c r="I54" s="4" t="s">
        <v>56</v>
      </c>
      <c r="J54" s="73">
        <f>IF(B52="","",S47/100)</f>
      </c>
      <c r="K54" s="74"/>
      <c r="L54" s="75"/>
      <c r="M54" s="3" t="s">
        <v>100</v>
      </c>
      <c r="N54" s="3" t="s">
        <v>101</v>
      </c>
      <c r="O54" s="3"/>
      <c r="P54" s="3"/>
      <c r="Q54" s="3"/>
      <c r="S54" s="73">
        <f>IF(B52="","",(B54-F54*J54)/4)</f>
      </c>
      <c r="T54" s="74"/>
      <c r="U54" s="75"/>
      <c r="V54" s="3" t="s">
        <v>57</v>
      </c>
      <c r="W54" s="4" t="s">
        <v>102</v>
      </c>
      <c r="X54" s="3"/>
    </row>
    <row r="55" spans="1:24" ht="24.75" customHeight="1">
      <c r="A55" s="3"/>
      <c r="B55" s="3"/>
      <c r="C55" s="4" t="s">
        <v>102</v>
      </c>
      <c r="D55" s="3"/>
      <c r="E55" s="3"/>
      <c r="F55" s="3"/>
      <c r="G55" s="3"/>
      <c r="H55" s="3"/>
      <c r="I55" s="3"/>
      <c r="J55" s="3"/>
      <c r="K55" s="9"/>
      <c r="L55" s="4" t="s">
        <v>102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4.75" customHeight="1">
      <c r="A56" s="3"/>
      <c r="B56" s="73">
        <f>IF(S54&gt;=50,S54,"")</f>
      </c>
      <c r="C56" s="74"/>
      <c r="D56" s="75"/>
      <c r="E56" s="4" t="s">
        <v>58</v>
      </c>
      <c r="F56" s="3" t="s">
        <v>59</v>
      </c>
      <c r="G56" s="3"/>
      <c r="H56" s="3" t="s">
        <v>34</v>
      </c>
      <c r="I56" s="3"/>
      <c r="J56" s="3"/>
      <c r="K56" s="73">
        <f>IF(S54&gt;=50,S54,"")</f>
      </c>
      <c r="L56" s="74"/>
      <c r="M56" s="75"/>
      <c r="N56" s="3" t="s">
        <v>57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4.75" customHeight="1">
      <c r="A57" s="3"/>
      <c r="B57" s="3"/>
      <c r="C57" s="4" t="s">
        <v>102</v>
      </c>
      <c r="D57" s="3"/>
      <c r="E57" s="3"/>
      <c r="F57" s="3"/>
      <c r="G57" s="3"/>
      <c r="H57" s="3"/>
      <c r="I57" s="3"/>
      <c r="J57" s="3"/>
      <c r="K57" s="7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4.75" customHeight="1">
      <c r="A58" s="3"/>
      <c r="B58" s="73">
        <f>IF(S54&lt;50,S54,"")</f>
      </c>
      <c r="C58" s="74"/>
      <c r="D58" s="75"/>
      <c r="E58" s="4" t="s">
        <v>60</v>
      </c>
      <c r="F58" s="3" t="s">
        <v>59</v>
      </c>
      <c r="G58" s="3"/>
      <c r="H58" s="3" t="s">
        <v>34</v>
      </c>
      <c r="I58" s="3"/>
      <c r="J58" s="3"/>
      <c r="K58" s="76" t="str">
        <f>IF(OR(S54="",S54&lt;50),"50","")</f>
        <v>50</v>
      </c>
      <c r="L58" s="77"/>
      <c r="M58" s="78"/>
      <c r="N58" s="3" t="s">
        <v>57</v>
      </c>
      <c r="O58" s="4" t="s">
        <v>207</v>
      </c>
      <c r="P58" s="3"/>
      <c r="Q58" s="3"/>
      <c r="R58" s="3"/>
      <c r="S58" s="3"/>
      <c r="T58" s="3"/>
      <c r="U58" s="3"/>
      <c r="V58" s="3"/>
      <c r="W58" s="3"/>
      <c r="X58" s="3"/>
    </row>
    <row r="59" spans="1:24" ht="24.75" customHeight="1" thickBot="1">
      <c r="A59" s="3" t="s">
        <v>40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P59" s="43" t="s">
        <v>205</v>
      </c>
      <c r="X59" s="3"/>
    </row>
    <row r="60" spans="1:24" ht="24.75" customHeight="1" thickBot="1" thickTop="1">
      <c r="A60" s="3"/>
      <c r="B60" s="3"/>
      <c r="C60" s="3"/>
      <c r="D60" s="3"/>
      <c r="E60" s="3"/>
      <c r="F60" s="11" t="s">
        <v>45</v>
      </c>
      <c r="G60" s="11"/>
      <c r="H60" s="11"/>
      <c r="I60" s="11"/>
      <c r="J60" s="11"/>
      <c r="K60" s="11"/>
      <c r="L60" s="3"/>
      <c r="M60" s="3"/>
      <c r="N60" s="3"/>
      <c r="O60" s="70">
        <f>IF(S54="","",ROUNDUP(IF(S54="","",IF(K58="50","50",K56)),0))</f>
      </c>
      <c r="P60" s="71"/>
      <c r="Q60" s="72"/>
      <c r="R60" s="3" t="s">
        <v>62</v>
      </c>
      <c r="S60" s="3" t="s">
        <v>41</v>
      </c>
      <c r="T60" s="3"/>
      <c r="U60" s="3"/>
      <c r="V60" s="3"/>
      <c r="W60" s="3"/>
      <c r="X60" s="3"/>
    </row>
    <row r="61" spans="1:24" ht="24.75" customHeight="1" thickBot="1" thickTop="1">
      <c r="A61" s="3"/>
      <c r="B61" s="3"/>
      <c r="C61" s="3"/>
      <c r="D61" s="3"/>
      <c r="E61" s="3"/>
      <c r="F61" s="3"/>
      <c r="G61" s="3"/>
      <c r="H61" s="3"/>
      <c r="I61" s="3"/>
      <c r="J61" s="3"/>
      <c r="K61" s="4" t="s">
        <v>208</v>
      </c>
      <c r="L61" s="3"/>
      <c r="M61" s="3"/>
      <c r="N61" s="3"/>
      <c r="X61" s="3"/>
    </row>
    <row r="62" spans="1:24" ht="24.75" customHeight="1" thickBot="1" thickTop="1">
      <c r="A62" s="44"/>
      <c r="B62" s="87" t="s">
        <v>209</v>
      </c>
      <c r="C62" s="87"/>
      <c r="D62" s="87"/>
      <c r="E62" s="87"/>
      <c r="F62" s="87"/>
      <c r="G62" s="87"/>
      <c r="H62" s="98"/>
      <c r="I62" s="99">
        <f>IF(S44&gt;S47,O60,"不要")</f>
      </c>
      <c r="J62" s="100"/>
      <c r="K62" s="100">
        <f>IF(S44="","",IF(S44&gt;S47,"㎡必要",""))</f>
      </c>
      <c r="L62" s="100"/>
      <c r="M62" s="101"/>
      <c r="N62" s="87" t="s">
        <v>206</v>
      </c>
      <c r="O62" s="87"/>
      <c r="P62" s="3"/>
      <c r="Q62" s="3"/>
      <c r="R62" s="3"/>
      <c r="S62" s="3"/>
      <c r="T62" s="3"/>
      <c r="U62" s="3"/>
      <c r="V62" s="3"/>
      <c r="W62" s="3"/>
      <c r="X62" s="3"/>
    </row>
    <row r="63" spans="1:24" ht="24.75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8" spans="1:23" ht="24.75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</row>
  </sheetData>
  <sheetProtection password="C673" sheet="1" selectLockedCells="1"/>
  <protectedRanges>
    <protectedRange password="C673" sqref="B5:R49" name="範囲1"/>
  </protectedRanges>
  <mergeCells count="74">
    <mergeCell ref="A1:W2"/>
    <mergeCell ref="F29:H29"/>
    <mergeCell ref="J52:W52"/>
    <mergeCell ref="B42:F42"/>
    <mergeCell ref="B44:G44"/>
    <mergeCell ref="A68:W68"/>
    <mergeCell ref="B62:H62"/>
    <mergeCell ref="I62:J62"/>
    <mergeCell ref="K62:M62"/>
    <mergeCell ref="N62:O62"/>
    <mergeCell ref="H44:J44"/>
    <mergeCell ref="I35:I36"/>
    <mergeCell ref="M35:M36"/>
    <mergeCell ref="A35:A36"/>
    <mergeCell ref="J35:L36"/>
    <mergeCell ref="B35:D36"/>
    <mergeCell ref="B29:E29"/>
    <mergeCell ref="A32:W32"/>
    <mergeCell ref="W36:W39"/>
    <mergeCell ref="S36:U39"/>
    <mergeCell ref="E35:E36"/>
    <mergeCell ref="H39:J40"/>
    <mergeCell ref="N29:P29"/>
    <mergeCell ref="J29:L29"/>
    <mergeCell ref="V36:V39"/>
    <mergeCell ref="K47:M47"/>
    <mergeCell ref="R36:R39"/>
    <mergeCell ref="Q35:Q36"/>
    <mergeCell ref="N35:P36"/>
    <mergeCell ref="L44:N44"/>
    <mergeCell ref="S44:U44"/>
    <mergeCell ref="U3:W3"/>
    <mergeCell ref="B7:W7"/>
    <mergeCell ref="A3:T3"/>
    <mergeCell ref="B5:I5"/>
    <mergeCell ref="J5:P5"/>
    <mergeCell ref="B4:C4"/>
    <mergeCell ref="D4:F4"/>
    <mergeCell ref="G4:S4"/>
    <mergeCell ref="R5:T5"/>
    <mergeCell ref="R26:T26"/>
    <mergeCell ref="B10:W10"/>
    <mergeCell ref="B21:W21"/>
    <mergeCell ref="F12:H12"/>
    <mergeCell ref="R16:T16"/>
    <mergeCell ref="R14:T14"/>
    <mergeCell ref="J23:L23"/>
    <mergeCell ref="B12:D12"/>
    <mergeCell ref="R19:T19"/>
    <mergeCell ref="B22:D22"/>
    <mergeCell ref="R8:T8"/>
    <mergeCell ref="B24:D24"/>
    <mergeCell ref="F24:H24"/>
    <mergeCell ref="J24:L24"/>
    <mergeCell ref="B11:D11"/>
    <mergeCell ref="J12:L12"/>
    <mergeCell ref="F23:H23"/>
    <mergeCell ref="B23:D23"/>
    <mergeCell ref="F35:H36"/>
    <mergeCell ref="B58:D58"/>
    <mergeCell ref="O60:Q60"/>
    <mergeCell ref="K58:M58"/>
    <mergeCell ref="B56:D56"/>
    <mergeCell ref="K56:M56"/>
    <mergeCell ref="H49:M49"/>
    <mergeCell ref="H42:J42"/>
    <mergeCell ref="J48:K48"/>
    <mergeCell ref="B52:D52"/>
    <mergeCell ref="S47:U47"/>
    <mergeCell ref="B54:D54"/>
    <mergeCell ref="F54:H54"/>
    <mergeCell ref="J54:L54"/>
    <mergeCell ref="S54:U54"/>
    <mergeCell ref="F52:H52"/>
  </mergeCells>
  <printOptions/>
  <pageMargins left="0.7874015748031497" right="0.7874015748031497" top="0.984251968503937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&amp;C(C-&amp;P)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2010-09-22T06:15:03Z</cp:lastPrinted>
  <dcterms:created xsi:type="dcterms:W3CDTF">2005-02-22T05:54:07Z</dcterms:created>
  <dcterms:modified xsi:type="dcterms:W3CDTF">2010-11-08T07:55:54Z</dcterms:modified>
  <cp:category/>
  <cp:version/>
  <cp:contentType/>
  <cp:contentStatus/>
</cp:coreProperties>
</file>