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s120a90.gyosei.nishi.or.jp\share5\00260551法人指導課\00260551法人指導課_1\★コロナ\補助事業関連\令和5年度\介護\様式等\"/>
    </mc:Choice>
  </mc:AlternateContent>
  <bookViews>
    <workbookView xWindow="-120" yWindow="-120" windowWidth="20616" windowHeight="11640"/>
  </bookViews>
  <sheets>
    <sheet name="使い方（はじめにお読みください）" sheetId="52" r:id="rId1"/>
    <sheet name="請求書" sheetId="40" r:id="rId2"/>
    <sheet name="実績報告書" sheetId="41" r:id="rId3"/>
    <sheet name="収支決算書 " sheetId="38" r:id="rId4"/>
    <sheet name="事業報告書" sheetId="17" r:id="rId5"/>
    <sheet name="交付申請書" sheetId="42" r:id="rId6"/>
    <sheet name="収支予算書" sheetId="35" r:id="rId7"/>
    <sheet name="事業計画書" sheetId="51" r:id="rId8"/>
    <sheet name="内訳1" sheetId="15" r:id="rId9"/>
    <sheet name="★R5.9.30まで【施設用】施設内療養者一覧" sheetId="55" r:id="rId10"/>
    <sheet name="★R5.9.30まで【施設用】追加補助分" sheetId="56" r:id="rId11"/>
    <sheet name="★R5.10.1以降【施設用】施設内療養者一覧" sheetId="62" r:id="rId12"/>
    <sheet name="★R510.1以降【施設用】追加補助分" sheetId="63" r:id="rId13"/>
    <sheet name="R5.5.8以降【施設用】施設内療養チェックリスト" sheetId="60" r:id="rId14"/>
    <sheet name="R5.5.8以降【施設用】施設内療養チェックリスト2" sheetId="61" r:id="rId15"/>
    <sheet name="R5.5.7以前【施設用】施設内療養チェックリスト" sheetId="33" r:id="rId16"/>
    <sheet name="職員派遣の内訳1" sheetId="22" r:id="rId17"/>
    <sheet name="消費税報告書" sheetId="53" r:id="rId18"/>
    <sheet name="削除不可" sheetId="19" r:id="rId19"/>
  </sheets>
  <externalReferences>
    <externalReference r:id="rId20"/>
    <externalReference r:id="rId21"/>
  </externalReferences>
  <definedNames>
    <definedName name="_xlnm.Print_Area" localSheetId="11">'★R5.10.1以降【施設用】施設内療養者一覧'!$A$1:$J$122</definedName>
    <definedName name="_xlnm.Print_Area" localSheetId="9">'★R5.9.30まで【施設用】施設内療養者一覧'!$A$1:$J$122</definedName>
    <definedName name="_xlnm.Print_Area" localSheetId="10">'★R5.9.30まで【施設用】追加補助分'!$A$1:$F$142</definedName>
    <definedName name="_xlnm.Print_Area" localSheetId="12">'★R510.1以降【施設用】追加補助分'!$A$1:$F$142</definedName>
    <definedName name="_xlnm.Print_Area" localSheetId="15">'R5.5.7以前【施設用】施設内療養チェックリスト'!$A$1:$AJ$39</definedName>
    <definedName name="_xlnm.Print_Area" localSheetId="13">'R5.5.8以降【施設用】施設内療養チェックリスト'!$A$1:$AJ$29</definedName>
    <definedName name="_xlnm.Print_Area" localSheetId="14">'R5.5.8以降【施設用】施設内療養チェックリスト2'!$A$1:$C$21</definedName>
    <definedName name="_xlnm.Print_Area" localSheetId="5">交付申請書!$A$1:$AG$38</definedName>
    <definedName name="_xlnm.Print_Area" localSheetId="18">削除不可!$A$1:$F$32</definedName>
    <definedName name="_xlnm.Print_Area" localSheetId="0">'使い方（はじめにお読みください）'!$A$1:$J$144</definedName>
    <definedName name="_xlnm.Print_Area" localSheetId="7">事業計画書!$B$1:$Q$76</definedName>
    <definedName name="_xlnm.Print_Area" localSheetId="4">事業報告書!$B$1:$Q$77</definedName>
    <definedName name="_xlnm.Print_Area" localSheetId="2">実績報告書!$A$1:$AL$42</definedName>
    <definedName name="_xlnm.Print_Area" localSheetId="3">'収支決算書 '!$A$1:$K$23</definedName>
    <definedName name="_xlnm.Print_Area" localSheetId="6">収支予算書!$A$1:$K$28</definedName>
    <definedName name="_xlnm.Print_Area" localSheetId="17">消費税報告書!$A$1:$AL$32</definedName>
    <definedName name="_xlnm.Print_Area" localSheetId="16">職員派遣の内訳1!$A$1:$D$14</definedName>
    <definedName name="_xlnm.Print_Area" localSheetId="1">請求書!$A$1:$AL$45</definedName>
    <definedName name="_xlnm.Print_Area" localSheetId="8">内訳1!$A$1:$D$21</definedName>
    <definedName name="Print_Area_MI" localSheetId="11">#REF!</definedName>
    <definedName name="Print_Area_MI" localSheetId="12">#REF!</definedName>
    <definedName name="Print_Area_MI" localSheetId="13">#REF!</definedName>
    <definedName name="Print_Area_MI">#REF!</definedName>
    <definedName name="_xlnm.Print_Titles" localSheetId="7">事業計画書!$1:$13</definedName>
    <definedName name="_xlnm.Print_Titles" localSheetId="4">事業報告書!$1:$13</definedName>
    <definedName name="まるばつ">[1]リスト・集計用!$A$2:$A$3</definedName>
    <definedName name="図１">[2]様式5!$B$50</definedName>
    <definedName name="図３">[2]様式5!$B$50</definedName>
  </definedNames>
  <calcPr calcId="162913"/>
</workbook>
</file>

<file path=xl/calcChain.xml><?xml version="1.0" encoding="utf-8"?>
<calcChain xmlns="http://schemas.openxmlformats.org/spreadsheetml/2006/main">
  <c r="F4" i="63" l="1"/>
  <c r="F5" i="63" s="1"/>
  <c r="C4" i="63"/>
  <c r="I12" i="63"/>
  <c r="C17" i="15"/>
  <c r="K141" i="63"/>
  <c r="J141" i="63"/>
  <c r="I141" i="63"/>
  <c r="K140" i="63"/>
  <c r="J140" i="63"/>
  <c r="I140" i="63"/>
  <c r="K139" i="63"/>
  <c r="J139" i="63"/>
  <c r="I139" i="63"/>
  <c r="K138" i="63"/>
  <c r="J138" i="63"/>
  <c r="I138" i="63"/>
  <c r="K137" i="63"/>
  <c r="J137" i="63"/>
  <c r="I137" i="63"/>
  <c r="K136" i="63"/>
  <c r="U136" i="63" s="1"/>
  <c r="J136" i="63"/>
  <c r="T136" i="63" s="1"/>
  <c r="I136" i="63"/>
  <c r="K135" i="63"/>
  <c r="J135" i="63"/>
  <c r="I135" i="63"/>
  <c r="K134" i="63"/>
  <c r="J134" i="63"/>
  <c r="I134" i="63"/>
  <c r="K133" i="63"/>
  <c r="J133" i="63"/>
  <c r="X133" i="63" s="1"/>
  <c r="I133" i="63"/>
  <c r="K132" i="63"/>
  <c r="J132" i="63"/>
  <c r="I132" i="63"/>
  <c r="K131" i="63"/>
  <c r="J131" i="63"/>
  <c r="L131" i="63" s="1"/>
  <c r="I131" i="63"/>
  <c r="K130" i="63"/>
  <c r="J130" i="63"/>
  <c r="Y130" i="63" s="1"/>
  <c r="I130" i="63"/>
  <c r="K129" i="63"/>
  <c r="J129" i="63"/>
  <c r="I129" i="63"/>
  <c r="K128" i="63"/>
  <c r="J128" i="63"/>
  <c r="I128" i="63"/>
  <c r="K127" i="63"/>
  <c r="J127" i="63"/>
  <c r="I127" i="63"/>
  <c r="K126" i="63"/>
  <c r="J126" i="63"/>
  <c r="I126" i="63"/>
  <c r="K125" i="63"/>
  <c r="J125" i="63"/>
  <c r="M125" i="63" s="1"/>
  <c r="I125" i="63"/>
  <c r="K124" i="63"/>
  <c r="J124" i="63"/>
  <c r="I124" i="63"/>
  <c r="K123" i="63"/>
  <c r="J123" i="63"/>
  <c r="X123" i="63" s="1"/>
  <c r="I123" i="63"/>
  <c r="K122" i="63"/>
  <c r="J122" i="63"/>
  <c r="I122" i="63"/>
  <c r="K121" i="63"/>
  <c r="J121" i="63"/>
  <c r="I121" i="63"/>
  <c r="K120" i="63"/>
  <c r="S120" i="63" s="1"/>
  <c r="J120" i="63"/>
  <c r="I120" i="63"/>
  <c r="K119" i="63"/>
  <c r="P119" i="63" s="1"/>
  <c r="J119" i="63"/>
  <c r="I119" i="63"/>
  <c r="K118" i="63"/>
  <c r="J118" i="63"/>
  <c r="I118" i="63"/>
  <c r="K117" i="63"/>
  <c r="J117" i="63"/>
  <c r="Q117" i="63" s="1"/>
  <c r="I117" i="63"/>
  <c r="K116" i="63"/>
  <c r="J116" i="63"/>
  <c r="I116" i="63"/>
  <c r="K115" i="63"/>
  <c r="J115" i="63"/>
  <c r="O115" i="63" s="1"/>
  <c r="I115" i="63"/>
  <c r="K114" i="63"/>
  <c r="J114" i="63"/>
  <c r="Z114" i="63" s="1"/>
  <c r="I114" i="63"/>
  <c r="K113" i="63"/>
  <c r="J113" i="63"/>
  <c r="I113" i="63"/>
  <c r="K112" i="63"/>
  <c r="U112" i="63" s="1"/>
  <c r="J112" i="63"/>
  <c r="I112" i="63"/>
  <c r="K111" i="63"/>
  <c r="J111" i="63"/>
  <c r="I111" i="63"/>
  <c r="J110" i="63"/>
  <c r="K110" i="63" s="1"/>
  <c r="I110" i="63"/>
  <c r="J109" i="63"/>
  <c r="K109" i="63" s="1"/>
  <c r="Z109" i="63" s="1"/>
  <c r="I109" i="63"/>
  <c r="K108" i="63"/>
  <c r="J108" i="63"/>
  <c r="T108" i="63" s="1"/>
  <c r="I108" i="63"/>
  <c r="J107" i="63"/>
  <c r="K107" i="63" s="1"/>
  <c r="I107" i="63"/>
  <c r="K106" i="63"/>
  <c r="J106" i="63"/>
  <c r="I106" i="63"/>
  <c r="K105" i="63"/>
  <c r="J105" i="63"/>
  <c r="S105" i="63" s="1"/>
  <c r="I105" i="63"/>
  <c r="K104" i="63"/>
  <c r="J104" i="63"/>
  <c r="I104" i="63"/>
  <c r="J103" i="63"/>
  <c r="K103" i="63" s="1"/>
  <c r="Z103" i="63" s="1"/>
  <c r="I103" i="63"/>
  <c r="J102" i="63"/>
  <c r="K102" i="63" s="1"/>
  <c r="I102" i="63"/>
  <c r="J101" i="63"/>
  <c r="K101" i="63" s="1"/>
  <c r="V101" i="63" s="1"/>
  <c r="I101" i="63"/>
  <c r="K100" i="63"/>
  <c r="J100" i="63"/>
  <c r="I100" i="63"/>
  <c r="J99" i="63"/>
  <c r="K99" i="63" s="1"/>
  <c r="I99" i="63"/>
  <c r="K98" i="63"/>
  <c r="J98" i="63"/>
  <c r="I98" i="63"/>
  <c r="K97" i="63"/>
  <c r="J97" i="63"/>
  <c r="I97" i="63"/>
  <c r="K96" i="63"/>
  <c r="J96" i="63"/>
  <c r="I96" i="63"/>
  <c r="J95" i="63"/>
  <c r="K95" i="63" s="1"/>
  <c r="Y95" i="63" s="1"/>
  <c r="I95" i="63"/>
  <c r="J94" i="63"/>
  <c r="K94" i="63" s="1"/>
  <c r="I94" i="63"/>
  <c r="J93" i="63"/>
  <c r="K93" i="63" s="1"/>
  <c r="I93" i="63"/>
  <c r="K92" i="63"/>
  <c r="J92" i="63"/>
  <c r="S92" i="63" s="1"/>
  <c r="I92" i="63"/>
  <c r="J91" i="63"/>
  <c r="I91" i="63"/>
  <c r="K90" i="63"/>
  <c r="J90" i="63"/>
  <c r="T90" i="63" s="1"/>
  <c r="I90" i="63"/>
  <c r="K89" i="63"/>
  <c r="J89" i="63"/>
  <c r="O89" i="63" s="1"/>
  <c r="I89" i="63"/>
  <c r="K88" i="63"/>
  <c r="U88" i="63" s="1"/>
  <c r="J88" i="63"/>
  <c r="I88" i="63"/>
  <c r="J87" i="63"/>
  <c r="K87" i="63" s="1"/>
  <c r="I87" i="63"/>
  <c r="J86" i="63"/>
  <c r="K86" i="63" s="1"/>
  <c r="I86" i="63"/>
  <c r="J85" i="63"/>
  <c r="K85" i="63" s="1"/>
  <c r="I85" i="63"/>
  <c r="K84" i="63"/>
  <c r="J84" i="63"/>
  <c r="I84" i="63"/>
  <c r="J83" i="63"/>
  <c r="K83" i="63" s="1"/>
  <c r="I83" i="63"/>
  <c r="J82" i="63"/>
  <c r="I82" i="63"/>
  <c r="K81" i="63"/>
  <c r="J81" i="63"/>
  <c r="I81" i="63"/>
  <c r="K80" i="63"/>
  <c r="O80" i="63" s="1"/>
  <c r="J80" i="63"/>
  <c r="I80" i="63"/>
  <c r="J79" i="63"/>
  <c r="K79" i="63" s="1"/>
  <c r="I79" i="63"/>
  <c r="J78" i="63"/>
  <c r="K78" i="63" s="1"/>
  <c r="I78" i="63"/>
  <c r="J77" i="63"/>
  <c r="K77" i="63" s="1"/>
  <c r="I77" i="63"/>
  <c r="K76" i="63"/>
  <c r="J76" i="63"/>
  <c r="T76" i="63" s="1"/>
  <c r="I76" i="63"/>
  <c r="J75" i="63"/>
  <c r="K75" i="63" s="1"/>
  <c r="I75" i="63"/>
  <c r="J74" i="63"/>
  <c r="I74" i="63"/>
  <c r="K73" i="63"/>
  <c r="P73" i="63" s="1"/>
  <c r="J73" i="63"/>
  <c r="I73" i="63"/>
  <c r="K72" i="63"/>
  <c r="J72" i="63"/>
  <c r="I72" i="63"/>
  <c r="J71" i="63"/>
  <c r="K71" i="63" s="1"/>
  <c r="I71" i="63"/>
  <c r="J70" i="63"/>
  <c r="K70" i="63" s="1"/>
  <c r="I70" i="63"/>
  <c r="K69" i="63"/>
  <c r="J69" i="63"/>
  <c r="I69" i="63"/>
  <c r="K68" i="63"/>
  <c r="J68" i="63"/>
  <c r="I68" i="63"/>
  <c r="J67" i="63"/>
  <c r="K67" i="63" s="1"/>
  <c r="I67" i="63"/>
  <c r="J66" i="63"/>
  <c r="I66" i="63"/>
  <c r="K65" i="63"/>
  <c r="O65" i="63" s="1"/>
  <c r="J65" i="63"/>
  <c r="I65" i="63"/>
  <c r="K64" i="63"/>
  <c r="J64" i="63"/>
  <c r="I64" i="63"/>
  <c r="J63" i="63"/>
  <c r="K63" i="63" s="1"/>
  <c r="I63" i="63"/>
  <c r="K62" i="63"/>
  <c r="J62" i="63"/>
  <c r="I62" i="63"/>
  <c r="K61" i="63"/>
  <c r="J61" i="63"/>
  <c r="X61" i="63" s="1"/>
  <c r="I61" i="63"/>
  <c r="K60" i="63"/>
  <c r="J60" i="63"/>
  <c r="I60" i="63"/>
  <c r="J59" i="63"/>
  <c r="K59" i="63" s="1"/>
  <c r="I59" i="63"/>
  <c r="J58" i="63"/>
  <c r="I58" i="63"/>
  <c r="J57" i="63"/>
  <c r="K57" i="63" s="1"/>
  <c r="I57" i="63"/>
  <c r="K56" i="63"/>
  <c r="J56" i="63"/>
  <c r="I56" i="63"/>
  <c r="J55" i="63"/>
  <c r="K55" i="63" s="1"/>
  <c r="T55" i="63" s="1"/>
  <c r="I55" i="63"/>
  <c r="K54" i="63"/>
  <c r="S54" i="63" s="1"/>
  <c r="J54" i="63"/>
  <c r="I54" i="63"/>
  <c r="K53" i="63"/>
  <c r="J53" i="63"/>
  <c r="W53" i="63" s="1"/>
  <c r="I53" i="63"/>
  <c r="K52" i="63"/>
  <c r="J52" i="63"/>
  <c r="I52" i="63"/>
  <c r="J51" i="63"/>
  <c r="I51" i="63"/>
  <c r="J50" i="63"/>
  <c r="I50" i="63"/>
  <c r="J49" i="63"/>
  <c r="K49" i="63" s="1"/>
  <c r="I49" i="63"/>
  <c r="K48" i="63"/>
  <c r="J48" i="63"/>
  <c r="I48" i="63"/>
  <c r="J47" i="63"/>
  <c r="K47" i="63" s="1"/>
  <c r="U47" i="63" s="1"/>
  <c r="I47" i="63"/>
  <c r="K46" i="63"/>
  <c r="S46" i="63" s="1"/>
  <c r="J46" i="63"/>
  <c r="I46" i="63"/>
  <c r="K45" i="63"/>
  <c r="J45" i="63"/>
  <c r="W45" i="63" s="1"/>
  <c r="I45" i="63"/>
  <c r="K44" i="63"/>
  <c r="J44" i="63"/>
  <c r="R44" i="63" s="1"/>
  <c r="I44" i="63"/>
  <c r="J43" i="63"/>
  <c r="K43" i="63" s="1"/>
  <c r="I43" i="63"/>
  <c r="J42" i="63"/>
  <c r="I42" i="63"/>
  <c r="J41" i="63"/>
  <c r="K41" i="63" s="1"/>
  <c r="I41" i="63"/>
  <c r="K40" i="63"/>
  <c r="J40" i="63"/>
  <c r="I40" i="63"/>
  <c r="J39" i="63"/>
  <c r="K39" i="63" s="1"/>
  <c r="V39" i="63" s="1"/>
  <c r="I39" i="63"/>
  <c r="K38" i="63"/>
  <c r="Y38" i="63" s="1"/>
  <c r="J38" i="63"/>
  <c r="I38" i="63"/>
  <c r="K37" i="63"/>
  <c r="J37" i="63"/>
  <c r="M37" i="63" s="1"/>
  <c r="I37" i="63"/>
  <c r="K36" i="63"/>
  <c r="J36" i="63"/>
  <c r="I36" i="63"/>
  <c r="J35" i="63"/>
  <c r="K35" i="63" s="1"/>
  <c r="I35" i="63"/>
  <c r="J34" i="63"/>
  <c r="I34" i="63"/>
  <c r="J33" i="63"/>
  <c r="K33" i="63" s="1"/>
  <c r="I33" i="63"/>
  <c r="K32" i="63"/>
  <c r="J32" i="63"/>
  <c r="I32" i="63"/>
  <c r="J31" i="63"/>
  <c r="K31" i="63" s="1"/>
  <c r="Y31" i="63" s="1"/>
  <c r="I31" i="63"/>
  <c r="J30" i="63"/>
  <c r="K30" i="63" s="1"/>
  <c r="I30" i="63"/>
  <c r="K29" i="63"/>
  <c r="J29" i="63"/>
  <c r="I29" i="63"/>
  <c r="K28" i="63"/>
  <c r="J28" i="63"/>
  <c r="O28" i="63" s="1"/>
  <c r="I28" i="63"/>
  <c r="J27" i="63"/>
  <c r="K27" i="63" s="1"/>
  <c r="I27" i="63"/>
  <c r="J26" i="63"/>
  <c r="I26" i="63"/>
  <c r="J25" i="63"/>
  <c r="K25" i="63" s="1"/>
  <c r="I25" i="63"/>
  <c r="K24" i="63"/>
  <c r="J24" i="63"/>
  <c r="I24" i="63"/>
  <c r="J23" i="63"/>
  <c r="K23" i="63" s="1"/>
  <c r="I23" i="63"/>
  <c r="K22" i="63"/>
  <c r="J22" i="63"/>
  <c r="Q22" i="63" s="1"/>
  <c r="I22" i="63"/>
  <c r="K21" i="63"/>
  <c r="J21" i="63"/>
  <c r="O21" i="63" s="1"/>
  <c r="I21" i="63"/>
  <c r="K20" i="63"/>
  <c r="J20" i="63"/>
  <c r="I20" i="63"/>
  <c r="J19" i="63"/>
  <c r="I19" i="63"/>
  <c r="J18" i="63"/>
  <c r="I18" i="63"/>
  <c r="J17" i="63"/>
  <c r="K17" i="63" s="1"/>
  <c r="S17" i="63" s="1"/>
  <c r="I17" i="63"/>
  <c r="K16" i="63"/>
  <c r="U16" i="63" s="1"/>
  <c r="J16" i="63"/>
  <c r="I16" i="63"/>
  <c r="J15" i="63"/>
  <c r="K15" i="63" s="1"/>
  <c r="I15" i="63"/>
  <c r="J14" i="63"/>
  <c r="K14" i="63" s="1"/>
  <c r="I14" i="63"/>
  <c r="K13" i="63"/>
  <c r="J13" i="63"/>
  <c r="I13" i="63"/>
  <c r="K12" i="63"/>
  <c r="V12" i="63" s="1"/>
  <c r="J12" i="63"/>
  <c r="H141" i="63"/>
  <c r="A141" i="63"/>
  <c r="T140" i="63"/>
  <c r="S140" i="63"/>
  <c r="M140" i="63"/>
  <c r="H140" i="63"/>
  <c r="A140" i="63"/>
  <c r="H139" i="63"/>
  <c r="A139" i="63"/>
  <c r="T138" i="63"/>
  <c r="S138" i="63"/>
  <c r="U138" i="63"/>
  <c r="H138" i="63"/>
  <c r="A138" i="63"/>
  <c r="H137" i="63"/>
  <c r="A137" i="63"/>
  <c r="S136" i="63"/>
  <c r="H136" i="63"/>
  <c r="A136" i="63"/>
  <c r="H135" i="63"/>
  <c r="A135" i="63"/>
  <c r="X134" i="63"/>
  <c r="U134" i="63"/>
  <c r="P134" i="63"/>
  <c r="M134" i="63"/>
  <c r="L134" i="63"/>
  <c r="Z134" i="63"/>
  <c r="H134" i="63"/>
  <c r="A134" i="63"/>
  <c r="L133" i="63"/>
  <c r="H133" i="63"/>
  <c r="A133" i="63"/>
  <c r="X132" i="63"/>
  <c r="U132" i="63"/>
  <c r="Y132" i="63"/>
  <c r="H132" i="63"/>
  <c r="A132" i="63"/>
  <c r="H131" i="63"/>
  <c r="A131" i="63"/>
  <c r="X130" i="63"/>
  <c r="U130" i="63"/>
  <c r="H130" i="63"/>
  <c r="A130" i="63"/>
  <c r="Z129" i="63"/>
  <c r="X129" i="63"/>
  <c r="T129" i="63"/>
  <c r="S129" i="63"/>
  <c r="P129" i="63"/>
  <c r="M129" i="63"/>
  <c r="H129" i="63"/>
  <c r="A129" i="63"/>
  <c r="H128" i="63"/>
  <c r="A128" i="63"/>
  <c r="Y127" i="63"/>
  <c r="T127" i="63"/>
  <c r="M127" i="63"/>
  <c r="H127" i="63"/>
  <c r="A127" i="63"/>
  <c r="U126" i="63"/>
  <c r="T126" i="63"/>
  <c r="Q126" i="63"/>
  <c r="L126" i="63"/>
  <c r="X126" i="63"/>
  <c r="H126" i="63"/>
  <c r="A126" i="63"/>
  <c r="Y125" i="63"/>
  <c r="U125" i="63"/>
  <c r="R125" i="63"/>
  <c r="Q125" i="63"/>
  <c r="P125" i="63"/>
  <c r="T125" i="63"/>
  <c r="H125" i="63"/>
  <c r="A125" i="63"/>
  <c r="H124" i="63"/>
  <c r="A124" i="63"/>
  <c r="H123" i="63"/>
  <c r="A123" i="63"/>
  <c r="Z122" i="63"/>
  <c r="U122" i="63"/>
  <c r="T122" i="63"/>
  <c r="L122" i="63"/>
  <c r="H122" i="63"/>
  <c r="A122" i="63"/>
  <c r="H121" i="63"/>
  <c r="A121" i="63"/>
  <c r="W120" i="63"/>
  <c r="H120" i="63"/>
  <c r="A120" i="63"/>
  <c r="T119" i="63"/>
  <c r="S119" i="63"/>
  <c r="O119" i="63"/>
  <c r="M119" i="63"/>
  <c r="H119" i="63"/>
  <c r="A119" i="63"/>
  <c r="U118" i="63"/>
  <c r="T118" i="63"/>
  <c r="S118" i="63"/>
  <c r="P118" i="63"/>
  <c r="L118" i="63"/>
  <c r="Q118" i="63"/>
  <c r="H118" i="63"/>
  <c r="A118" i="63"/>
  <c r="Y117" i="63"/>
  <c r="W117" i="63"/>
  <c r="U117" i="63"/>
  <c r="R117" i="63"/>
  <c r="M117" i="63"/>
  <c r="T117" i="63"/>
  <c r="H117" i="63"/>
  <c r="A117" i="63"/>
  <c r="W116" i="63"/>
  <c r="X116" i="63"/>
  <c r="H116" i="63"/>
  <c r="A116" i="63"/>
  <c r="P115" i="63"/>
  <c r="H115" i="63"/>
  <c r="A115" i="63"/>
  <c r="Y114" i="63"/>
  <c r="O114" i="63"/>
  <c r="L114" i="63"/>
  <c r="P114" i="63"/>
  <c r="H114" i="63"/>
  <c r="A114" i="63"/>
  <c r="Y113" i="63"/>
  <c r="U113" i="63"/>
  <c r="T113" i="63"/>
  <c r="N113" i="63"/>
  <c r="M113" i="63"/>
  <c r="H113" i="63"/>
  <c r="A113" i="63"/>
  <c r="H112" i="63"/>
  <c r="A112" i="63"/>
  <c r="Z111" i="63"/>
  <c r="T111" i="63"/>
  <c r="X111" i="63"/>
  <c r="H111" i="63"/>
  <c r="A111" i="63"/>
  <c r="H110" i="63"/>
  <c r="A110" i="63"/>
  <c r="H109" i="63"/>
  <c r="A109" i="63"/>
  <c r="U108" i="63"/>
  <c r="R108" i="63"/>
  <c r="N108" i="63"/>
  <c r="Y108" i="63"/>
  <c r="H108" i="63"/>
  <c r="A108" i="63"/>
  <c r="H107" i="63"/>
  <c r="A107" i="63"/>
  <c r="H106" i="63"/>
  <c r="A106" i="63"/>
  <c r="Z105" i="63"/>
  <c r="V105" i="63"/>
  <c r="M105" i="63"/>
  <c r="H105" i="63"/>
  <c r="A105" i="63"/>
  <c r="H104" i="63"/>
  <c r="A104" i="63"/>
  <c r="H103" i="63"/>
  <c r="A103" i="63"/>
  <c r="H102" i="63"/>
  <c r="A102" i="63"/>
  <c r="H101" i="63"/>
  <c r="A101" i="63"/>
  <c r="R100" i="63"/>
  <c r="T100" i="63"/>
  <c r="X100" i="63"/>
  <c r="H100" i="63"/>
  <c r="A100" i="63"/>
  <c r="H99" i="63"/>
  <c r="A99" i="63"/>
  <c r="T98" i="63"/>
  <c r="H98" i="63"/>
  <c r="A98" i="63"/>
  <c r="Z97" i="63"/>
  <c r="R97" i="63"/>
  <c r="Q97" i="63"/>
  <c r="O97" i="63"/>
  <c r="N97" i="63"/>
  <c r="W97" i="63"/>
  <c r="H97" i="63"/>
  <c r="A97" i="63"/>
  <c r="H96" i="63"/>
  <c r="A96" i="63"/>
  <c r="H95" i="63"/>
  <c r="A95" i="63"/>
  <c r="H94" i="63"/>
  <c r="A94" i="63"/>
  <c r="H93" i="63"/>
  <c r="A93" i="63"/>
  <c r="H92" i="63"/>
  <c r="A92" i="63"/>
  <c r="H91" i="63"/>
  <c r="A91" i="63"/>
  <c r="H90" i="63"/>
  <c r="A90" i="63"/>
  <c r="Q89" i="63"/>
  <c r="N89" i="63"/>
  <c r="W89" i="63"/>
  <c r="H89" i="63"/>
  <c r="A89" i="63"/>
  <c r="H88" i="63"/>
  <c r="A88" i="63"/>
  <c r="H87" i="63"/>
  <c r="A87" i="63"/>
  <c r="H86" i="63"/>
  <c r="A86" i="63"/>
  <c r="H85" i="63"/>
  <c r="A85" i="63"/>
  <c r="Y84" i="63"/>
  <c r="X84" i="63"/>
  <c r="W84" i="63"/>
  <c r="U84" i="63"/>
  <c r="T84" i="63"/>
  <c r="Q84" i="63"/>
  <c r="P84" i="63"/>
  <c r="O84" i="63"/>
  <c r="M84" i="63"/>
  <c r="L84" i="63"/>
  <c r="S84" i="63"/>
  <c r="Z84" i="63"/>
  <c r="H84" i="63"/>
  <c r="A84" i="63"/>
  <c r="H83" i="63"/>
  <c r="A83" i="63"/>
  <c r="H82" i="63"/>
  <c r="A82" i="63"/>
  <c r="U81" i="63"/>
  <c r="H81" i="63"/>
  <c r="A81" i="63"/>
  <c r="H80" i="63"/>
  <c r="A80" i="63"/>
  <c r="H79" i="63"/>
  <c r="A79" i="63"/>
  <c r="H78" i="63"/>
  <c r="A78" i="63"/>
  <c r="H77" i="63"/>
  <c r="A77" i="63"/>
  <c r="Y76" i="63"/>
  <c r="U76" i="63"/>
  <c r="H76" i="63"/>
  <c r="A76" i="63"/>
  <c r="H75" i="63"/>
  <c r="A75" i="63"/>
  <c r="H74" i="63"/>
  <c r="A74" i="63"/>
  <c r="H73" i="63"/>
  <c r="A73" i="63"/>
  <c r="H72" i="63"/>
  <c r="A72" i="63"/>
  <c r="H71" i="63"/>
  <c r="A71" i="63"/>
  <c r="H70" i="63"/>
  <c r="A70" i="63"/>
  <c r="H69" i="63"/>
  <c r="A69" i="63"/>
  <c r="U68" i="63"/>
  <c r="T68" i="63"/>
  <c r="O68" i="63"/>
  <c r="L68" i="63"/>
  <c r="Y68" i="63"/>
  <c r="Z68" i="63"/>
  <c r="H68" i="63"/>
  <c r="A68" i="63"/>
  <c r="H67" i="63"/>
  <c r="A67" i="63"/>
  <c r="H66" i="63"/>
  <c r="A66" i="63"/>
  <c r="P65" i="63"/>
  <c r="M65" i="63"/>
  <c r="Z65" i="63"/>
  <c r="H65" i="63"/>
  <c r="A65" i="63"/>
  <c r="H64" i="63"/>
  <c r="A64" i="63"/>
  <c r="H63" i="63"/>
  <c r="A63" i="63"/>
  <c r="Q62" i="63"/>
  <c r="S62" i="63"/>
  <c r="H62" i="63"/>
  <c r="A62" i="63"/>
  <c r="H61" i="63"/>
  <c r="A61" i="63"/>
  <c r="H60" i="63"/>
  <c r="A60" i="63"/>
  <c r="H59" i="63"/>
  <c r="A59" i="63"/>
  <c r="H58" i="63"/>
  <c r="A58" i="63"/>
  <c r="H57" i="63"/>
  <c r="A57" i="63"/>
  <c r="H56" i="63"/>
  <c r="A56" i="63"/>
  <c r="H55" i="63"/>
  <c r="A55" i="63"/>
  <c r="H54" i="63"/>
  <c r="A54" i="63"/>
  <c r="H53" i="63"/>
  <c r="A53" i="63"/>
  <c r="Z52" i="63"/>
  <c r="U52" i="63"/>
  <c r="P52" i="63"/>
  <c r="H52" i="63"/>
  <c r="A52" i="63"/>
  <c r="H51" i="63"/>
  <c r="A51" i="63"/>
  <c r="H50" i="63"/>
  <c r="A50" i="63"/>
  <c r="H49" i="63"/>
  <c r="A49" i="63"/>
  <c r="H48" i="63"/>
  <c r="A48" i="63"/>
  <c r="H47" i="63"/>
  <c r="A47" i="63"/>
  <c r="R46" i="63"/>
  <c r="Q46" i="63"/>
  <c r="W46" i="63"/>
  <c r="H46" i="63"/>
  <c r="A46" i="63"/>
  <c r="H45" i="63"/>
  <c r="A45" i="63"/>
  <c r="Z44" i="63"/>
  <c r="U44" i="63"/>
  <c r="S44" i="63"/>
  <c r="H44" i="63"/>
  <c r="A44" i="63"/>
  <c r="H43" i="63"/>
  <c r="A43" i="63"/>
  <c r="H42" i="63"/>
  <c r="A42" i="63"/>
  <c r="H41" i="63"/>
  <c r="A41" i="63"/>
  <c r="H40" i="63"/>
  <c r="A40" i="63"/>
  <c r="H39" i="63"/>
  <c r="A39" i="63"/>
  <c r="H38" i="63"/>
  <c r="A38" i="63"/>
  <c r="N37" i="63"/>
  <c r="W37" i="63"/>
  <c r="U37" i="63"/>
  <c r="H37" i="63"/>
  <c r="A37" i="63"/>
  <c r="Z36" i="63"/>
  <c r="Q36" i="63"/>
  <c r="P36" i="63"/>
  <c r="O36" i="63"/>
  <c r="Y36" i="63"/>
  <c r="U36" i="63"/>
  <c r="H36" i="63"/>
  <c r="A36" i="63"/>
  <c r="H35" i="63"/>
  <c r="A35" i="63"/>
  <c r="H34" i="63"/>
  <c r="A34" i="63"/>
  <c r="H33" i="63"/>
  <c r="A33" i="63"/>
  <c r="H32" i="63"/>
  <c r="A32" i="63"/>
  <c r="H31" i="63"/>
  <c r="A31" i="63"/>
  <c r="H30" i="63"/>
  <c r="A30" i="63"/>
  <c r="X29" i="63"/>
  <c r="O29" i="63"/>
  <c r="N29" i="63"/>
  <c r="M29" i="63"/>
  <c r="W29" i="63"/>
  <c r="U29" i="63"/>
  <c r="H29" i="63"/>
  <c r="A29" i="63"/>
  <c r="Z28" i="63"/>
  <c r="Q28" i="63"/>
  <c r="P28" i="63"/>
  <c r="H28" i="63"/>
  <c r="A28" i="63"/>
  <c r="H27" i="63"/>
  <c r="A27" i="63"/>
  <c r="H26" i="63"/>
  <c r="A26" i="63"/>
  <c r="H25" i="63"/>
  <c r="A25" i="63"/>
  <c r="H24" i="63"/>
  <c r="A24" i="63"/>
  <c r="H23" i="63"/>
  <c r="A23" i="63"/>
  <c r="H22" i="63"/>
  <c r="A22" i="63"/>
  <c r="W21" i="63"/>
  <c r="N21" i="63"/>
  <c r="M21" i="63"/>
  <c r="L21" i="63"/>
  <c r="H21" i="63"/>
  <c r="A21" i="63"/>
  <c r="H20" i="63"/>
  <c r="A20" i="63"/>
  <c r="H19" i="63"/>
  <c r="A19" i="63"/>
  <c r="H18" i="63"/>
  <c r="A18" i="63"/>
  <c r="H17" i="63"/>
  <c r="A17" i="63"/>
  <c r="H16" i="63"/>
  <c r="A16" i="63"/>
  <c r="H15" i="63"/>
  <c r="A15" i="63"/>
  <c r="H14" i="63"/>
  <c r="A14" i="63"/>
  <c r="S13" i="63"/>
  <c r="Q13" i="63"/>
  <c r="Z13" i="63"/>
  <c r="H13" i="63"/>
  <c r="A13" i="63"/>
  <c r="H12" i="63"/>
  <c r="F12" i="63"/>
  <c r="A12" i="63"/>
  <c r="J11" i="62"/>
  <c r="J55" i="62"/>
  <c r="J84" i="62"/>
  <c r="J92" i="62"/>
  <c r="J96" i="62"/>
  <c r="J104" i="62"/>
  <c r="J107" i="62"/>
  <c r="J108" i="62"/>
  <c r="J110" i="62"/>
  <c r="J111" i="62"/>
  <c r="J112" i="62"/>
  <c r="J113" i="62"/>
  <c r="J114" i="62"/>
  <c r="J115" i="62"/>
  <c r="J116" i="62"/>
  <c r="J117" i="62"/>
  <c r="J118" i="62"/>
  <c r="J119" i="62"/>
  <c r="J120" i="62"/>
  <c r="J121" i="62"/>
  <c r="J122" i="62"/>
  <c r="H122" i="62"/>
  <c r="A122" i="62"/>
  <c r="H121" i="62"/>
  <c r="A121" i="62"/>
  <c r="H120" i="62"/>
  <c r="A120" i="62"/>
  <c r="H119" i="62"/>
  <c r="A119" i="62"/>
  <c r="H118" i="62"/>
  <c r="A118" i="62"/>
  <c r="H117" i="62"/>
  <c r="A117" i="62"/>
  <c r="H116" i="62"/>
  <c r="A116" i="62"/>
  <c r="H115" i="62"/>
  <c r="A115" i="62"/>
  <c r="H114" i="62"/>
  <c r="A114" i="62"/>
  <c r="H113" i="62"/>
  <c r="A113" i="62"/>
  <c r="H112" i="62"/>
  <c r="A112" i="62"/>
  <c r="H111" i="62"/>
  <c r="A111" i="62"/>
  <c r="H110" i="62"/>
  <c r="A110" i="62"/>
  <c r="H109" i="62"/>
  <c r="J109" i="62" s="1"/>
  <c r="A109" i="62"/>
  <c r="H108" i="62"/>
  <c r="A108" i="62"/>
  <c r="H107" i="62"/>
  <c r="A107" i="62"/>
  <c r="H106" i="62"/>
  <c r="J106" i="62" s="1"/>
  <c r="A106" i="62"/>
  <c r="H105" i="62"/>
  <c r="J105" i="62" s="1"/>
  <c r="A105" i="62"/>
  <c r="H104" i="62"/>
  <c r="A104" i="62"/>
  <c r="H103" i="62"/>
  <c r="J103" i="62" s="1"/>
  <c r="A103" i="62"/>
  <c r="H102" i="62"/>
  <c r="J102" i="62" s="1"/>
  <c r="A102" i="62"/>
  <c r="H101" i="62"/>
  <c r="J101" i="62" s="1"/>
  <c r="A101" i="62"/>
  <c r="H100" i="62"/>
  <c r="J100" i="62" s="1"/>
  <c r="A100" i="62"/>
  <c r="H99" i="62"/>
  <c r="J99" i="62" s="1"/>
  <c r="A99" i="62"/>
  <c r="H98" i="62"/>
  <c r="J98" i="62" s="1"/>
  <c r="A98" i="62"/>
  <c r="H97" i="62"/>
  <c r="J97" i="62" s="1"/>
  <c r="A97" i="62"/>
  <c r="H96" i="62"/>
  <c r="A96" i="62"/>
  <c r="H95" i="62"/>
  <c r="J95" i="62" s="1"/>
  <c r="A95" i="62"/>
  <c r="H94" i="62"/>
  <c r="J94" i="62" s="1"/>
  <c r="A94" i="62"/>
  <c r="H93" i="62"/>
  <c r="J93" i="62" s="1"/>
  <c r="A93" i="62"/>
  <c r="H92" i="62"/>
  <c r="A92" i="62"/>
  <c r="H91" i="62"/>
  <c r="J91" i="62" s="1"/>
  <c r="A91" i="62"/>
  <c r="H90" i="62"/>
  <c r="J90" i="62" s="1"/>
  <c r="A90" i="62"/>
  <c r="H89" i="62"/>
  <c r="J89" i="62" s="1"/>
  <c r="A89" i="62"/>
  <c r="H88" i="62"/>
  <c r="J88" i="62" s="1"/>
  <c r="A88" i="62"/>
  <c r="H87" i="62"/>
  <c r="J87" i="62" s="1"/>
  <c r="A87" i="62"/>
  <c r="H86" i="62"/>
  <c r="J86" i="62" s="1"/>
  <c r="A86" i="62"/>
  <c r="H85" i="62"/>
  <c r="J85" i="62" s="1"/>
  <c r="A85" i="62"/>
  <c r="H84" i="62"/>
  <c r="A84" i="62"/>
  <c r="H83" i="62"/>
  <c r="J83" i="62" s="1"/>
  <c r="A83" i="62"/>
  <c r="H82" i="62"/>
  <c r="J82" i="62" s="1"/>
  <c r="A82" i="62"/>
  <c r="H81" i="62"/>
  <c r="J81" i="62" s="1"/>
  <c r="A81" i="62"/>
  <c r="H80" i="62"/>
  <c r="J80" i="62" s="1"/>
  <c r="A80" i="62"/>
  <c r="H79" i="62"/>
  <c r="J79" i="62" s="1"/>
  <c r="A79" i="62"/>
  <c r="H78" i="62"/>
  <c r="J78" i="62" s="1"/>
  <c r="A78" i="62"/>
  <c r="H77" i="62"/>
  <c r="J77" i="62" s="1"/>
  <c r="A77" i="62"/>
  <c r="H76" i="62"/>
  <c r="J76" i="62" s="1"/>
  <c r="A76" i="62"/>
  <c r="H75" i="62"/>
  <c r="J75" i="62" s="1"/>
  <c r="A75" i="62"/>
  <c r="H74" i="62"/>
  <c r="J74" i="62" s="1"/>
  <c r="A74" i="62"/>
  <c r="H73" i="62"/>
  <c r="J73" i="62" s="1"/>
  <c r="A73" i="62"/>
  <c r="H72" i="62"/>
  <c r="J72" i="62" s="1"/>
  <c r="A72" i="62"/>
  <c r="H71" i="62"/>
  <c r="J71" i="62" s="1"/>
  <c r="A71" i="62"/>
  <c r="H70" i="62"/>
  <c r="J70" i="62" s="1"/>
  <c r="A70" i="62"/>
  <c r="H69" i="62"/>
  <c r="J69" i="62" s="1"/>
  <c r="A69" i="62"/>
  <c r="H68" i="62"/>
  <c r="J68" i="62" s="1"/>
  <c r="A68" i="62"/>
  <c r="H67" i="62"/>
  <c r="J67" i="62" s="1"/>
  <c r="A67" i="62"/>
  <c r="H66" i="62"/>
  <c r="J66" i="62" s="1"/>
  <c r="A66" i="62"/>
  <c r="H65" i="62"/>
  <c r="J65" i="62" s="1"/>
  <c r="A65" i="62"/>
  <c r="H64" i="62"/>
  <c r="J64" i="62" s="1"/>
  <c r="A64" i="62"/>
  <c r="H63" i="62"/>
  <c r="J63" i="62" s="1"/>
  <c r="A63" i="62"/>
  <c r="H62" i="62"/>
  <c r="J62" i="62" s="1"/>
  <c r="A62" i="62"/>
  <c r="H61" i="62"/>
  <c r="J61" i="62" s="1"/>
  <c r="A61" i="62"/>
  <c r="H60" i="62"/>
  <c r="J60" i="62" s="1"/>
  <c r="A60" i="62"/>
  <c r="H59" i="62"/>
  <c r="J59" i="62" s="1"/>
  <c r="A59" i="62"/>
  <c r="H58" i="62"/>
  <c r="J58" i="62" s="1"/>
  <c r="A58" i="62"/>
  <c r="H57" i="62"/>
  <c r="J57" i="62" s="1"/>
  <c r="A57" i="62"/>
  <c r="H56" i="62"/>
  <c r="J56" i="62" s="1"/>
  <c r="A56" i="62"/>
  <c r="H55" i="62"/>
  <c r="A55" i="62"/>
  <c r="H54" i="62"/>
  <c r="J54" i="62" s="1"/>
  <c r="A54" i="62"/>
  <c r="H53" i="62"/>
  <c r="J53" i="62" s="1"/>
  <c r="A53" i="62"/>
  <c r="H52" i="62"/>
  <c r="J52" i="62" s="1"/>
  <c r="A52" i="62"/>
  <c r="H51" i="62"/>
  <c r="J51" i="62" s="1"/>
  <c r="A51" i="62"/>
  <c r="H50" i="62"/>
  <c r="J50" i="62" s="1"/>
  <c r="A50" i="62"/>
  <c r="H49" i="62"/>
  <c r="J49" i="62" s="1"/>
  <c r="A49" i="62"/>
  <c r="H48" i="62"/>
  <c r="J48" i="62" s="1"/>
  <c r="A48" i="62"/>
  <c r="H47" i="62"/>
  <c r="J47" i="62" s="1"/>
  <c r="A47" i="62"/>
  <c r="H46" i="62"/>
  <c r="J46" i="62" s="1"/>
  <c r="A46" i="62"/>
  <c r="H45" i="62"/>
  <c r="J45" i="62" s="1"/>
  <c r="A45" i="62"/>
  <c r="H44" i="62"/>
  <c r="J44" i="62" s="1"/>
  <c r="A44" i="62"/>
  <c r="H43" i="62"/>
  <c r="J43" i="62" s="1"/>
  <c r="A43" i="62"/>
  <c r="H42" i="62"/>
  <c r="J42" i="62" s="1"/>
  <c r="A42" i="62"/>
  <c r="H41" i="62"/>
  <c r="J41" i="62" s="1"/>
  <c r="A41" i="62"/>
  <c r="H40" i="62"/>
  <c r="J40" i="62" s="1"/>
  <c r="A40" i="62"/>
  <c r="H39" i="62"/>
  <c r="J39" i="62" s="1"/>
  <c r="A39" i="62"/>
  <c r="H38" i="62"/>
  <c r="J38" i="62" s="1"/>
  <c r="A38" i="62"/>
  <c r="H37" i="62"/>
  <c r="J37" i="62" s="1"/>
  <c r="A37" i="62"/>
  <c r="H36" i="62"/>
  <c r="J36" i="62" s="1"/>
  <c r="A36" i="62"/>
  <c r="H35" i="62"/>
  <c r="J35" i="62" s="1"/>
  <c r="A35" i="62"/>
  <c r="H34" i="62"/>
  <c r="J34" i="62" s="1"/>
  <c r="A34" i="62"/>
  <c r="H33" i="62"/>
  <c r="J33" i="62" s="1"/>
  <c r="A33" i="62"/>
  <c r="H32" i="62"/>
  <c r="J32" i="62" s="1"/>
  <c r="A32" i="62"/>
  <c r="H31" i="62"/>
  <c r="J31" i="62" s="1"/>
  <c r="A31" i="62"/>
  <c r="H30" i="62"/>
  <c r="J30" i="62" s="1"/>
  <c r="A30" i="62"/>
  <c r="H29" i="62"/>
  <c r="J29" i="62" s="1"/>
  <c r="A29" i="62"/>
  <c r="H28" i="62"/>
  <c r="J28" i="62" s="1"/>
  <c r="A28" i="62"/>
  <c r="H27" i="62"/>
  <c r="J27" i="62" s="1"/>
  <c r="A27" i="62"/>
  <c r="H26" i="62"/>
  <c r="J26" i="62" s="1"/>
  <c r="A26" i="62"/>
  <c r="H25" i="62"/>
  <c r="J25" i="62" s="1"/>
  <c r="A25" i="62"/>
  <c r="H24" i="62"/>
  <c r="J24" i="62" s="1"/>
  <c r="A24" i="62"/>
  <c r="H23" i="62"/>
  <c r="J23" i="62" s="1"/>
  <c r="A23" i="62"/>
  <c r="H22" i="62"/>
  <c r="J22" i="62" s="1"/>
  <c r="A22" i="62"/>
  <c r="H21" i="62"/>
  <c r="J21" i="62" s="1"/>
  <c r="A21" i="62"/>
  <c r="H20" i="62"/>
  <c r="J20" i="62" s="1"/>
  <c r="A20" i="62"/>
  <c r="H19" i="62"/>
  <c r="J19" i="62" s="1"/>
  <c r="A19" i="62"/>
  <c r="H18" i="62"/>
  <c r="J18" i="62" s="1"/>
  <c r="A18" i="62"/>
  <c r="H17" i="62"/>
  <c r="J17" i="62" s="1"/>
  <c r="A17" i="62"/>
  <c r="H16" i="62"/>
  <c r="J16" i="62" s="1"/>
  <c r="A16" i="62"/>
  <c r="H15" i="62"/>
  <c r="J15" i="62" s="1"/>
  <c r="A15" i="62"/>
  <c r="H14" i="62"/>
  <c r="J14" i="62" s="1"/>
  <c r="A14" i="62"/>
  <c r="H13" i="62"/>
  <c r="J13" i="62" s="1"/>
  <c r="A13" i="62"/>
  <c r="H12" i="62"/>
  <c r="J12" i="62" s="1"/>
  <c r="A12" i="62"/>
  <c r="H11" i="62"/>
  <c r="X21" i="63" l="1"/>
  <c r="U28" i="63"/>
  <c r="O37" i="63"/>
  <c r="X45" i="63"/>
  <c r="L53" i="63"/>
  <c r="U65" i="63"/>
  <c r="Z76" i="63"/>
  <c r="R89" i="63"/>
  <c r="X92" i="63"/>
  <c r="N105" i="63"/>
  <c r="S21" i="63"/>
  <c r="Y28" i="63"/>
  <c r="X37" i="63"/>
  <c r="W65" i="63"/>
  <c r="U73" i="63"/>
  <c r="O76" i="63"/>
  <c r="Z89" i="63"/>
  <c r="R92" i="63"/>
  <c r="R105" i="63"/>
  <c r="V21" i="63"/>
  <c r="X65" i="63"/>
  <c r="R22" i="63"/>
  <c r="O38" i="63"/>
  <c r="Z38" i="63"/>
  <c r="T12" i="63"/>
  <c r="V22" i="63"/>
  <c r="P38" i="63"/>
  <c r="Y32" i="63"/>
  <c r="N45" i="63"/>
  <c r="O48" i="63"/>
  <c r="T61" i="63"/>
  <c r="Q64" i="63"/>
  <c r="L12" i="63"/>
  <c r="W22" i="63"/>
  <c r="Q38" i="63"/>
  <c r="M22" i="63"/>
  <c r="X22" i="63"/>
  <c r="R38" i="63"/>
  <c r="M45" i="63"/>
  <c r="Q90" i="63"/>
  <c r="Y104" i="63"/>
  <c r="N22" i="63"/>
  <c r="Y22" i="63"/>
  <c r="V38" i="63"/>
  <c r="O45" i="63"/>
  <c r="Q54" i="63"/>
  <c r="W73" i="63"/>
  <c r="V90" i="63"/>
  <c r="O22" i="63"/>
  <c r="Z22" i="63"/>
  <c r="W38" i="63"/>
  <c r="R45" i="63"/>
  <c r="L73" i="63"/>
  <c r="Y40" i="63"/>
  <c r="X53" i="63"/>
  <c r="Q56" i="63"/>
  <c r="Y72" i="63"/>
  <c r="P22" i="63"/>
  <c r="M38" i="63"/>
  <c r="X38" i="63"/>
  <c r="V45" i="63"/>
  <c r="M73" i="63"/>
  <c r="N38" i="63"/>
  <c r="M70" i="63"/>
  <c r="O70" i="63"/>
  <c r="L70" i="63"/>
  <c r="Y70" i="63"/>
  <c r="U70" i="63"/>
  <c r="X70" i="63"/>
  <c r="W70" i="63"/>
  <c r="Q70" i="63"/>
  <c r="P70" i="63"/>
  <c r="S71" i="63"/>
  <c r="U71" i="63"/>
  <c r="T71" i="63"/>
  <c r="Z71" i="63"/>
  <c r="N94" i="63"/>
  <c r="Z94" i="63"/>
  <c r="L94" i="63"/>
  <c r="Y94" i="63"/>
  <c r="T94" i="63"/>
  <c r="W94" i="63"/>
  <c r="V94" i="63"/>
  <c r="R94" i="63"/>
  <c r="Q94" i="63"/>
  <c r="P94" i="63"/>
  <c r="R110" i="63"/>
  <c r="Z110" i="63"/>
  <c r="Z57" i="63"/>
  <c r="R57" i="63"/>
  <c r="Q57" i="63"/>
  <c r="P57" i="63"/>
  <c r="O57" i="63"/>
  <c r="T57" i="63"/>
  <c r="L93" i="63"/>
  <c r="V93" i="63"/>
  <c r="S93" i="63"/>
  <c r="U23" i="63"/>
  <c r="Y23" i="63"/>
  <c r="X33" i="63"/>
  <c r="S33" i="63"/>
  <c r="R33" i="63"/>
  <c r="Q33" i="63"/>
  <c r="P33" i="63"/>
  <c r="O33" i="63"/>
  <c r="Z33" i="63"/>
  <c r="N33" i="63"/>
  <c r="Y33" i="63"/>
  <c r="Z49" i="63"/>
  <c r="R49" i="63"/>
  <c r="Q49" i="63"/>
  <c r="P49" i="63"/>
  <c r="O49" i="63"/>
  <c r="T49" i="63"/>
  <c r="M78" i="63"/>
  <c r="L78" i="63"/>
  <c r="Y78" i="63"/>
  <c r="T78" i="63"/>
  <c r="O78" i="63"/>
  <c r="X78" i="63"/>
  <c r="W78" i="63"/>
  <c r="Q78" i="63"/>
  <c r="P78" i="63"/>
  <c r="O15" i="63"/>
  <c r="Y15" i="63"/>
  <c r="W15" i="63"/>
  <c r="V15" i="63"/>
  <c r="U15" i="63"/>
  <c r="T15" i="63"/>
  <c r="P15" i="63"/>
  <c r="M15" i="63"/>
  <c r="P41" i="63"/>
  <c r="N41" i="63"/>
  <c r="W41" i="63"/>
  <c r="Z41" i="63"/>
  <c r="P25" i="63"/>
  <c r="O25" i="63"/>
  <c r="Q25" i="63"/>
  <c r="Z25" i="63"/>
  <c r="N25" i="63"/>
  <c r="Y25" i="63"/>
  <c r="X25" i="63"/>
  <c r="S25" i="63"/>
  <c r="R25" i="63"/>
  <c r="Q87" i="63"/>
  <c r="O87" i="63"/>
  <c r="T87" i="63"/>
  <c r="U77" i="63"/>
  <c r="Q77" i="63"/>
  <c r="W30" i="63"/>
  <c r="V30" i="63"/>
  <c r="R30" i="63"/>
  <c r="Q30" i="63"/>
  <c r="P30" i="63"/>
  <c r="X30" i="63"/>
  <c r="Z30" i="63"/>
  <c r="O30" i="63"/>
  <c r="M30" i="63"/>
  <c r="Y30" i="63"/>
  <c r="N30" i="63"/>
  <c r="T85" i="63"/>
  <c r="S85" i="63"/>
  <c r="Y85" i="63"/>
  <c r="Z85" i="63"/>
  <c r="X85" i="63"/>
  <c r="W85" i="63"/>
  <c r="U85" i="63"/>
  <c r="P85" i="63"/>
  <c r="L85" i="63"/>
  <c r="M85" i="63"/>
  <c r="U14" i="63"/>
  <c r="V14" i="63"/>
  <c r="M14" i="63"/>
  <c r="L14" i="63"/>
  <c r="T14" i="63"/>
  <c r="T79" i="63"/>
  <c r="X79" i="63"/>
  <c r="S63" i="63"/>
  <c r="U63" i="63"/>
  <c r="Q86" i="63"/>
  <c r="T86" i="63"/>
  <c r="P86" i="63"/>
  <c r="O86" i="63"/>
  <c r="Y86" i="63"/>
  <c r="M86" i="63"/>
  <c r="X86" i="63"/>
  <c r="L86" i="63"/>
  <c r="W86" i="63"/>
  <c r="S86" i="63"/>
  <c r="U86" i="63"/>
  <c r="Z86" i="63"/>
  <c r="R102" i="63"/>
  <c r="Q102" i="63"/>
  <c r="P102" i="63"/>
  <c r="M102" i="63"/>
  <c r="Z102" i="63"/>
  <c r="L102" i="63"/>
  <c r="Y102" i="63"/>
  <c r="X102" i="63"/>
  <c r="U102" i="63"/>
  <c r="V102" i="63"/>
  <c r="Q16" i="63"/>
  <c r="K19" i="63"/>
  <c r="P19" i="63" s="1"/>
  <c r="K51" i="63"/>
  <c r="L51" i="63" s="1"/>
  <c r="K91" i="63"/>
  <c r="V91" i="63" s="1"/>
  <c r="N27" i="63"/>
  <c r="Y67" i="63"/>
  <c r="Z107" i="63"/>
  <c r="Q83" i="63"/>
  <c r="S99" i="63"/>
  <c r="P80" i="63"/>
  <c r="W88" i="63"/>
  <c r="P12" i="63"/>
  <c r="X59" i="63"/>
  <c r="Z43" i="63"/>
  <c r="M27" i="63"/>
  <c r="L98" i="63"/>
  <c r="Y35" i="63"/>
  <c r="Q75" i="63"/>
  <c r="K18" i="63"/>
  <c r="V18" i="63" s="1"/>
  <c r="K26" i="63"/>
  <c r="U26" i="63" s="1"/>
  <c r="K34" i="63"/>
  <c r="R34" i="63" s="1"/>
  <c r="K42" i="63"/>
  <c r="K50" i="63"/>
  <c r="Q50" i="63" s="1"/>
  <c r="K58" i="63"/>
  <c r="P58" i="63" s="1"/>
  <c r="K66" i="63"/>
  <c r="Z66" i="63" s="1"/>
  <c r="K74" i="63"/>
  <c r="L74" i="63" s="1"/>
  <c r="K82" i="63"/>
  <c r="W82" i="63" s="1"/>
  <c r="S64" i="63"/>
  <c r="M72" i="63"/>
  <c r="L15" i="63"/>
  <c r="X15" i="63"/>
  <c r="S16" i="63"/>
  <c r="L18" i="63"/>
  <c r="O27" i="63"/>
  <c r="Z42" i="63"/>
  <c r="Q45" i="63"/>
  <c r="Y45" i="63"/>
  <c r="L50" i="63"/>
  <c r="T53" i="63"/>
  <c r="X71" i="63"/>
  <c r="Q74" i="63"/>
  <c r="P77" i="63"/>
  <c r="Z79" i="63"/>
  <c r="O85" i="63"/>
  <c r="Z87" i="63"/>
  <c r="U87" i="63"/>
  <c r="W90" i="63"/>
  <c r="M109" i="63"/>
  <c r="V16" i="63"/>
  <c r="Y27" i="63"/>
  <c r="M42" i="63"/>
  <c r="S55" i="63"/>
  <c r="M59" i="63"/>
  <c r="S74" i="63"/>
  <c r="M79" i="63"/>
  <c r="O82" i="63"/>
  <c r="S87" i="63"/>
  <c r="W87" i="63"/>
  <c r="N98" i="63"/>
  <c r="Y99" i="63"/>
  <c r="P109" i="63"/>
  <c r="N15" i="63"/>
  <c r="U18" i="63"/>
  <c r="S26" i="63"/>
  <c r="Z27" i="63"/>
  <c r="U31" i="63"/>
  <c r="M35" i="63"/>
  <c r="N42" i="63"/>
  <c r="R55" i="63"/>
  <c r="Y59" i="63"/>
  <c r="S79" i="63"/>
  <c r="P82" i="63"/>
  <c r="Q85" i="63"/>
  <c r="L87" i="63"/>
  <c r="X87" i="63"/>
  <c r="L90" i="63"/>
  <c r="Q98" i="63"/>
  <c r="X109" i="63"/>
  <c r="N34" i="63"/>
  <c r="X35" i="63"/>
  <c r="Q42" i="63"/>
  <c r="T83" i="63"/>
  <c r="M87" i="63"/>
  <c r="Y87" i="63"/>
  <c r="N90" i="63"/>
  <c r="R98" i="63"/>
  <c r="Z16" i="63"/>
  <c r="Z35" i="63"/>
  <c r="P48" i="63"/>
  <c r="O67" i="63"/>
  <c r="T16" i="63"/>
  <c r="Z82" i="63"/>
  <c r="U82" i="63"/>
  <c r="P87" i="63"/>
  <c r="R90" i="63"/>
  <c r="V98" i="63"/>
  <c r="U109" i="63"/>
  <c r="L16" i="63"/>
  <c r="R27" i="63"/>
  <c r="T56" i="63"/>
  <c r="S75" i="63"/>
  <c r="S82" i="63"/>
  <c r="S88" i="63"/>
  <c r="W98" i="63"/>
  <c r="M16" i="63"/>
  <c r="W16" i="63"/>
  <c r="P27" i="63"/>
  <c r="N35" i="63"/>
  <c r="X43" i="63"/>
  <c r="Q48" i="63"/>
  <c r="U56" i="63"/>
  <c r="O59" i="63"/>
  <c r="Z59" i="63"/>
  <c r="T64" i="63"/>
  <c r="P67" i="63"/>
  <c r="O72" i="63"/>
  <c r="T75" i="63"/>
  <c r="Q80" i="63"/>
  <c r="Z83" i="63"/>
  <c r="U83" i="63"/>
  <c r="L88" i="63"/>
  <c r="X88" i="63"/>
  <c r="Z99" i="63"/>
  <c r="X107" i="63"/>
  <c r="N109" i="63"/>
  <c r="U114" i="63"/>
  <c r="T115" i="63"/>
  <c r="L117" i="63"/>
  <c r="Z117" i="63"/>
  <c r="W119" i="63"/>
  <c r="W125" i="63"/>
  <c r="O35" i="63"/>
  <c r="N43" i="63"/>
  <c r="T48" i="63"/>
  <c r="R56" i="63"/>
  <c r="X56" i="63"/>
  <c r="P59" i="63"/>
  <c r="Z64" i="63"/>
  <c r="X64" i="63"/>
  <c r="Q67" i="63"/>
  <c r="P72" i="63"/>
  <c r="Z75" i="63"/>
  <c r="W75" i="63"/>
  <c r="S80" i="63"/>
  <c r="S83" i="63"/>
  <c r="W83" i="63"/>
  <c r="M88" i="63"/>
  <c r="Y88" i="63"/>
  <c r="L107" i="63"/>
  <c r="Y112" i="63"/>
  <c r="N16" i="63"/>
  <c r="Q27" i="63"/>
  <c r="Y16" i="63"/>
  <c r="V27" i="63"/>
  <c r="P35" i="63"/>
  <c r="V40" i="63"/>
  <c r="O43" i="63"/>
  <c r="U48" i="63"/>
  <c r="L56" i="63"/>
  <c r="Y56" i="63"/>
  <c r="Q59" i="63"/>
  <c r="W64" i="63"/>
  <c r="Y64" i="63"/>
  <c r="S67" i="63"/>
  <c r="Q72" i="63"/>
  <c r="L75" i="63"/>
  <c r="X75" i="63"/>
  <c r="T80" i="63"/>
  <c r="L83" i="63"/>
  <c r="X83" i="63"/>
  <c r="O88" i="63"/>
  <c r="T91" i="63"/>
  <c r="X104" i="63"/>
  <c r="P107" i="63"/>
  <c r="T109" i="63"/>
  <c r="N112" i="63"/>
  <c r="P117" i="63"/>
  <c r="O123" i="63"/>
  <c r="L125" i="63"/>
  <c r="Z125" i="63"/>
  <c r="X16" i="63"/>
  <c r="O16" i="63"/>
  <c r="D8" i="63"/>
  <c r="P16" i="63"/>
  <c r="X27" i="63"/>
  <c r="Q35" i="63"/>
  <c r="M40" i="63"/>
  <c r="P43" i="63"/>
  <c r="R48" i="63"/>
  <c r="X48" i="63"/>
  <c r="M56" i="63"/>
  <c r="Z56" i="63"/>
  <c r="R59" i="63"/>
  <c r="M64" i="63"/>
  <c r="Z67" i="63"/>
  <c r="T67" i="63"/>
  <c r="S72" i="63"/>
  <c r="M75" i="63"/>
  <c r="Y75" i="63"/>
  <c r="X80" i="63"/>
  <c r="M83" i="63"/>
  <c r="Y83" i="63"/>
  <c r="P88" i="63"/>
  <c r="V99" i="63"/>
  <c r="Q107" i="63"/>
  <c r="R120" i="63"/>
  <c r="T123" i="63"/>
  <c r="V35" i="63"/>
  <c r="N40" i="63"/>
  <c r="Q43" i="63"/>
  <c r="L48" i="63"/>
  <c r="Y48" i="63"/>
  <c r="O56" i="63"/>
  <c r="U59" i="63"/>
  <c r="O64" i="63"/>
  <c r="U67" i="63"/>
  <c r="W67" i="63"/>
  <c r="T72" i="63"/>
  <c r="O75" i="63"/>
  <c r="Z80" i="63"/>
  <c r="Y80" i="63"/>
  <c r="O83" i="63"/>
  <c r="Q88" i="63"/>
  <c r="Q99" i="63"/>
  <c r="T107" i="63"/>
  <c r="O120" i="63"/>
  <c r="X40" i="63"/>
  <c r="W43" i="63"/>
  <c r="M48" i="63"/>
  <c r="Z48" i="63"/>
  <c r="P56" i="63"/>
  <c r="W59" i="63"/>
  <c r="P64" i="63"/>
  <c r="L67" i="63"/>
  <c r="X67" i="63"/>
  <c r="Z72" i="63"/>
  <c r="X72" i="63"/>
  <c r="P75" i="63"/>
  <c r="M80" i="63"/>
  <c r="P83" i="63"/>
  <c r="T88" i="63"/>
  <c r="R99" i="63"/>
  <c r="R115" i="63"/>
  <c r="Q120" i="63"/>
  <c r="R35" i="63"/>
  <c r="L59" i="63"/>
  <c r="M67" i="63"/>
  <c r="W72" i="63"/>
  <c r="Z88" i="63"/>
  <c r="M12" i="63"/>
  <c r="N12" i="63"/>
  <c r="O12" i="63"/>
  <c r="Y12" i="63"/>
  <c r="W12" i="63"/>
  <c r="X12" i="63"/>
  <c r="Q12" i="63"/>
  <c r="Z12" i="63"/>
  <c r="S12" i="63"/>
  <c r="U12" i="63"/>
  <c r="Y20" i="63"/>
  <c r="Q20" i="63"/>
  <c r="X20" i="63"/>
  <c r="P20" i="63"/>
  <c r="T24" i="63"/>
  <c r="L24" i="63"/>
  <c r="R24" i="63"/>
  <c r="Z24" i="63"/>
  <c r="Q24" i="63"/>
  <c r="W14" i="63"/>
  <c r="L17" i="63"/>
  <c r="U17" i="63"/>
  <c r="W18" i="63"/>
  <c r="M23" i="63"/>
  <c r="Z23" i="63"/>
  <c r="W24" i="63"/>
  <c r="M31" i="63"/>
  <c r="M39" i="63"/>
  <c r="R47" i="63"/>
  <c r="V60" i="63"/>
  <c r="N60" i="63"/>
  <c r="X60" i="63"/>
  <c r="O60" i="63"/>
  <c r="W60" i="63"/>
  <c r="M60" i="63"/>
  <c r="T60" i="63"/>
  <c r="S60" i="63"/>
  <c r="R60" i="63"/>
  <c r="Q60" i="63"/>
  <c r="P60" i="63"/>
  <c r="Z60" i="63"/>
  <c r="L60" i="63"/>
  <c r="Y60" i="63"/>
  <c r="T20" i="63"/>
  <c r="N14" i="63"/>
  <c r="U20" i="63"/>
  <c r="Z31" i="63"/>
  <c r="W32" i="63"/>
  <c r="M13" i="63"/>
  <c r="V13" i="63"/>
  <c r="O14" i="63"/>
  <c r="X14" i="63"/>
  <c r="Q15" i="63"/>
  <c r="M17" i="63"/>
  <c r="V17" i="63"/>
  <c r="O18" i="63"/>
  <c r="X18" i="63"/>
  <c r="S19" i="63"/>
  <c r="L20" i="63"/>
  <c r="V20" i="63"/>
  <c r="R21" i="63"/>
  <c r="P23" i="63"/>
  <c r="M24" i="63"/>
  <c r="X24" i="63"/>
  <c r="T25" i="63"/>
  <c r="L25" i="63"/>
  <c r="V25" i="63"/>
  <c r="M25" i="63"/>
  <c r="U25" i="63"/>
  <c r="W25" i="63"/>
  <c r="T26" i="63"/>
  <c r="L26" i="63"/>
  <c r="Y26" i="63"/>
  <c r="P26" i="63"/>
  <c r="U27" i="63"/>
  <c r="R28" i="63"/>
  <c r="R29" i="63"/>
  <c r="P31" i="63"/>
  <c r="M32" i="63"/>
  <c r="X32" i="63"/>
  <c r="T33" i="63"/>
  <c r="L33" i="63"/>
  <c r="V33" i="63"/>
  <c r="M33" i="63"/>
  <c r="U33" i="63"/>
  <c r="W33" i="63"/>
  <c r="T34" i="63"/>
  <c r="L34" i="63"/>
  <c r="Y34" i="63"/>
  <c r="P34" i="63"/>
  <c r="X34" i="63"/>
  <c r="O34" i="63"/>
  <c r="V34" i="63"/>
  <c r="U35" i="63"/>
  <c r="R36" i="63"/>
  <c r="R37" i="63"/>
  <c r="P39" i="63"/>
  <c r="O40" i="63"/>
  <c r="Q41" i="63"/>
  <c r="U43" i="63"/>
  <c r="S47" i="63"/>
  <c r="T17" i="63"/>
  <c r="V24" i="63"/>
  <c r="L13" i="63"/>
  <c r="N13" i="63"/>
  <c r="W13" i="63"/>
  <c r="P14" i="63"/>
  <c r="Y14" i="63"/>
  <c r="Z15" i="63"/>
  <c r="S15" i="63"/>
  <c r="N17" i="63"/>
  <c r="W17" i="63"/>
  <c r="P18" i="63"/>
  <c r="Y18" i="63"/>
  <c r="M20" i="63"/>
  <c r="W20" i="63"/>
  <c r="Q23" i="63"/>
  <c r="N24" i="63"/>
  <c r="Y24" i="63"/>
  <c r="S28" i="63"/>
  <c r="S29" i="63"/>
  <c r="Q31" i="63"/>
  <c r="N32" i="63"/>
  <c r="W34" i="63"/>
  <c r="S36" i="63"/>
  <c r="S37" i="63"/>
  <c r="R39" i="63"/>
  <c r="P40" i="63"/>
  <c r="R41" i="63"/>
  <c r="T44" i="63"/>
  <c r="L44" i="63"/>
  <c r="Y44" i="63"/>
  <c r="P44" i="63"/>
  <c r="X44" i="63"/>
  <c r="O44" i="63"/>
  <c r="W44" i="63"/>
  <c r="N44" i="63"/>
  <c r="V44" i="63"/>
  <c r="M44" i="63"/>
  <c r="T47" i="63"/>
  <c r="V52" i="63"/>
  <c r="N52" i="63"/>
  <c r="X52" i="63"/>
  <c r="O52" i="63"/>
  <c r="W52" i="63"/>
  <c r="M52" i="63"/>
  <c r="T52" i="63"/>
  <c r="S52" i="63"/>
  <c r="R52" i="63"/>
  <c r="Q52" i="63"/>
  <c r="Y52" i="63"/>
  <c r="U60" i="63"/>
  <c r="T13" i="63"/>
  <c r="T32" i="63"/>
  <c r="L32" i="63"/>
  <c r="R32" i="63"/>
  <c r="Z32" i="63"/>
  <c r="Q32" i="63"/>
  <c r="V32" i="63"/>
  <c r="U13" i="63"/>
  <c r="O13" i="63"/>
  <c r="X13" i="63"/>
  <c r="Q14" i="63"/>
  <c r="O17" i="63"/>
  <c r="X17" i="63"/>
  <c r="Q18" i="63"/>
  <c r="N20" i="63"/>
  <c r="Z20" i="63"/>
  <c r="T21" i="63"/>
  <c r="Z21" i="63"/>
  <c r="Q21" i="63"/>
  <c r="Y21" i="63"/>
  <c r="P21" i="63"/>
  <c r="U21" i="63"/>
  <c r="R23" i="63"/>
  <c r="O24" i="63"/>
  <c r="M26" i="63"/>
  <c r="W27" i="63"/>
  <c r="R31" i="63"/>
  <c r="O32" i="63"/>
  <c r="M34" i="63"/>
  <c r="Z34" i="63"/>
  <c r="W35" i="63"/>
  <c r="S39" i="63"/>
  <c r="S40" i="63"/>
  <c r="S41" i="63"/>
  <c r="T42" i="63"/>
  <c r="L42" i="63"/>
  <c r="R42" i="63"/>
  <c r="Y42" i="63"/>
  <c r="P42" i="63"/>
  <c r="X42" i="63"/>
  <c r="O42" i="63"/>
  <c r="W42" i="63"/>
  <c r="P13" i="63"/>
  <c r="Y13" i="63"/>
  <c r="Z14" i="63"/>
  <c r="S14" i="63"/>
  <c r="P17" i="63"/>
  <c r="Y17" i="63"/>
  <c r="Z18" i="63"/>
  <c r="S18" i="63"/>
  <c r="O20" i="63"/>
  <c r="S23" i="63"/>
  <c r="P24" i="63"/>
  <c r="T28" i="63"/>
  <c r="L28" i="63"/>
  <c r="W28" i="63"/>
  <c r="N28" i="63"/>
  <c r="V28" i="63"/>
  <c r="M28" i="63"/>
  <c r="X28" i="63"/>
  <c r="T29" i="63"/>
  <c r="L29" i="63"/>
  <c r="Z29" i="63"/>
  <c r="Q29" i="63"/>
  <c r="Y29" i="63"/>
  <c r="P29" i="63"/>
  <c r="V29" i="63"/>
  <c r="S31" i="63"/>
  <c r="P32" i="63"/>
  <c r="T36" i="63"/>
  <c r="L36" i="63"/>
  <c r="W36" i="63"/>
  <c r="N36" i="63"/>
  <c r="V36" i="63"/>
  <c r="M36" i="63"/>
  <c r="X36" i="63"/>
  <c r="T37" i="63"/>
  <c r="L37" i="63"/>
  <c r="Z37" i="63"/>
  <c r="Q37" i="63"/>
  <c r="Y37" i="63"/>
  <c r="P37" i="63"/>
  <c r="V37" i="63"/>
  <c r="U39" i="63"/>
  <c r="V43" i="63"/>
  <c r="M43" i="63"/>
  <c r="R43" i="63"/>
  <c r="Y43" i="63"/>
  <c r="Q44" i="63"/>
  <c r="V46" i="63"/>
  <c r="N46" i="63"/>
  <c r="U46" i="63"/>
  <c r="L46" i="63"/>
  <c r="T46" i="63"/>
  <c r="P46" i="63"/>
  <c r="Z46" i="63"/>
  <c r="O46" i="63"/>
  <c r="Y46" i="63"/>
  <c r="M46" i="63"/>
  <c r="X46" i="63"/>
  <c r="L52" i="63"/>
  <c r="Q17" i="63"/>
  <c r="R20" i="63"/>
  <c r="S24" i="63"/>
  <c r="S32" i="63"/>
  <c r="T40" i="63"/>
  <c r="L40" i="63"/>
  <c r="U40" i="63"/>
  <c r="R40" i="63"/>
  <c r="Z40" i="63"/>
  <c r="Q40" i="63"/>
  <c r="W40" i="63"/>
  <c r="T41" i="63"/>
  <c r="L41" i="63"/>
  <c r="X41" i="63"/>
  <c r="O41" i="63"/>
  <c r="V41" i="63"/>
  <c r="M41" i="63"/>
  <c r="U41" i="63"/>
  <c r="Y41" i="63"/>
  <c r="V54" i="63"/>
  <c r="N54" i="63"/>
  <c r="U54" i="63"/>
  <c r="L54" i="63"/>
  <c r="T54" i="63"/>
  <c r="P54" i="63"/>
  <c r="Z54" i="63"/>
  <c r="O54" i="63"/>
  <c r="Y54" i="63"/>
  <c r="M54" i="63"/>
  <c r="X54" i="63"/>
  <c r="W54" i="63"/>
  <c r="R54" i="63"/>
  <c r="Z17" i="63"/>
  <c r="S20" i="63"/>
  <c r="T23" i="63"/>
  <c r="L23" i="63"/>
  <c r="X23" i="63"/>
  <c r="O23" i="63"/>
  <c r="W23" i="63"/>
  <c r="N23" i="63"/>
  <c r="V23" i="63"/>
  <c r="U24" i="63"/>
  <c r="T31" i="63"/>
  <c r="L31" i="63"/>
  <c r="X31" i="63"/>
  <c r="O31" i="63"/>
  <c r="W31" i="63"/>
  <c r="N31" i="63"/>
  <c r="V31" i="63"/>
  <c r="U32" i="63"/>
  <c r="T39" i="63"/>
  <c r="L39" i="63"/>
  <c r="Z39" i="63"/>
  <c r="Q39" i="63"/>
  <c r="X39" i="63"/>
  <c r="O39" i="63"/>
  <c r="W39" i="63"/>
  <c r="N39" i="63"/>
  <c r="Y39" i="63"/>
  <c r="V47" i="63"/>
  <c r="N47" i="63"/>
  <c r="Y47" i="63"/>
  <c r="P47" i="63"/>
  <c r="X47" i="63"/>
  <c r="O47" i="63"/>
  <c r="Q47" i="63"/>
  <c r="M47" i="63"/>
  <c r="Z47" i="63"/>
  <c r="L47" i="63"/>
  <c r="W47" i="63"/>
  <c r="V53" i="63"/>
  <c r="N53" i="63"/>
  <c r="R53" i="63"/>
  <c r="Z53" i="63"/>
  <c r="Q53" i="63"/>
  <c r="U53" i="63"/>
  <c r="V61" i="63"/>
  <c r="N61" i="63"/>
  <c r="R61" i="63"/>
  <c r="Z61" i="63"/>
  <c r="Q61" i="63"/>
  <c r="U61" i="63"/>
  <c r="R62" i="63"/>
  <c r="T63" i="63"/>
  <c r="P66" i="63"/>
  <c r="W61" i="63"/>
  <c r="V55" i="63"/>
  <c r="N55" i="63"/>
  <c r="Y55" i="63"/>
  <c r="P55" i="63"/>
  <c r="X55" i="63"/>
  <c r="O55" i="63"/>
  <c r="U55" i="63"/>
  <c r="L61" i="63"/>
  <c r="V62" i="63"/>
  <c r="N62" i="63"/>
  <c r="U62" i="63"/>
  <c r="L62" i="63"/>
  <c r="T62" i="63"/>
  <c r="W62" i="63"/>
  <c r="Z63" i="63"/>
  <c r="R63" i="63"/>
  <c r="V63" i="63"/>
  <c r="N63" i="63"/>
  <c r="P63" i="63"/>
  <c r="Y63" i="63"/>
  <c r="O63" i="63"/>
  <c r="W63" i="63"/>
  <c r="Y69" i="63"/>
  <c r="O69" i="63"/>
  <c r="X69" i="63"/>
  <c r="M69" i="63"/>
  <c r="W69" i="63"/>
  <c r="L69" i="63"/>
  <c r="T69" i="63"/>
  <c r="U96" i="63"/>
  <c r="M96" i="63"/>
  <c r="R96" i="63"/>
  <c r="Z96" i="63"/>
  <c r="Q96" i="63"/>
  <c r="V96" i="63"/>
  <c r="L96" i="63"/>
  <c r="W96" i="63"/>
  <c r="T96" i="63"/>
  <c r="S96" i="63"/>
  <c r="P96" i="63"/>
  <c r="O96" i="63"/>
  <c r="N96" i="63"/>
  <c r="Y96" i="63"/>
  <c r="T22" i="63"/>
  <c r="L22" i="63"/>
  <c r="S22" i="63"/>
  <c r="T30" i="63"/>
  <c r="L30" i="63"/>
  <c r="S30" i="63"/>
  <c r="T38" i="63"/>
  <c r="L38" i="63"/>
  <c r="S38" i="63"/>
  <c r="P45" i="63"/>
  <c r="Z45" i="63"/>
  <c r="S49" i="63"/>
  <c r="M53" i="63"/>
  <c r="Y53" i="63"/>
  <c r="W55" i="63"/>
  <c r="S57" i="63"/>
  <c r="M61" i="63"/>
  <c r="Y61" i="63"/>
  <c r="X62" i="63"/>
  <c r="X63" i="63"/>
  <c r="T65" i="63"/>
  <c r="S65" i="63"/>
  <c r="Q65" i="63"/>
  <c r="Y65" i="63"/>
  <c r="W68" i="63"/>
  <c r="P69" i="63"/>
  <c r="Q71" i="63"/>
  <c r="P71" i="63"/>
  <c r="Y71" i="63"/>
  <c r="O71" i="63"/>
  <c r="W71" i="63"/>
  <c r="L71" i="63"/>
  <c r="R12" i="63"/>
  <c r="R13" i="63"/>
  <c r="R14" i="63"/>
  <c r="R15" i="63"/>
  <c r="R16" i="63"/>
  <c r="R17" i="63"/>
  <c r="R18" i="63"/>
  <c r="U22" i="63"/>
  <c r="T27" i="63"/>
  <c r="L27" i="63"/>
  <c r="S27" i="63"/>
  <c r="U30" i="63"/>
  <c r="T35" i="63"/>
  <c r="L35" i="63"/>
  <c r="S35" i="63"/>
  <c r="U38" i="63"/>
  <c r="T43" i="63"/>
  <c r="L43" i="63"/>
  <c r="S43" i="63"/>
  <c r="W48" i="63"/>
  <c r="O53" i="63"/>
  <c r="L55" i="63"/>
  <c r="Z55" i="63"/>
  <c r="W56" i="63"/>
  <c r="O61" i="63"/>
  <c r="M62" i="63"/>
  <c r="Y62" i="63"/>
  <c r="L63" i="63"/>
  <c r="L65" i="63"/>
  <c r="Q69" i="63"/>
  <c r="M71" i="63"/>
  <c r="V76" i="63"/>
  <c r="N76" i="63"/>
  <c r="S76" i="63"/>
  <c r="Q76" i="63"/>
  <c r="P76" i="63"/>
  <c r="X76" i="63"/>
  <c r="M76" i="63"/>
  <c r="W76" i="63"/>
  <c r="L76" i="63"/>
  <c r="V81" i="63"/>
  <c r="N81" i="63"/>
  <c r="T81" i="63"/>
  <c r="S81" i="63"/>
  <c r="Q81" i="63"/>
  <c r="P81" i="63"/>
  <c r="Y81" i="63"/>
  <c r="O81" i="63"/>
  <c r="X81" i="63"/>
  <c r="M81" i="63"/>
  <c r="W81" i="63"/>
  <c r="L81" i="63"/>
  <c r="U95" i="63"/>
  <c r="M95" i="63"/>
  <c r="X95" i="63"/>
  <c r="O95" i="63"/>
  <c r="W95" i="63"/>
  <c r="N95" i="63"/>
  <c r="R95" i="63"/>
  <c r="V95" i="63"/>
  <c r="T95" i="63"/>
  <c r="S95" i="63"/>
  <c r="Q95" i="63"/>
  <c r="P95" i="63"/>
  <c r="L95" i="63"/>
  <c r="Z95" i="63"/>
  <c r="X96" i="63"/>
  <c r="V49" i="63"/>
  <c r="N49" i="63"/>
  <c r="W49" i="63"/>
  <c r="M49" i="63"/>
  <c r="U49" i="63"/>
  <c r="L49" i="63"/>
  <c r="X49" i="63"/>
  <c r="V50" i="63"/>
  <c r="U50" i="63"/>
  <c r="P53" i="63"/>
  <c r="M55" i="63"/>
  <c r="V57" i="63"/>
  <c r="N57" i="63"/>
  <c r="W57" i="63"/>
  <c r="M57" i="63"/>
  <c r="U57" i="63"/>
  <c r="L57" i="63"/>
  <c r="X57" i="63"/>
  <c r="P61" i="63"/>
  <c r="O62" i="63"/>
  <c r="Z62" i="63"/>
  <c r="M63" i="63"/>
  <c r="S69" i="63"/>
  <c r="T45" i="63"/>
  <c r="L45" i="63"/>
  <c r="S45" i="63"/>
  <c r="U45" i="63"/>
  <c r="Y49" i="63"/>
  <c r="S53" i="63"/>
  <c r="Q55" i="63"/>
  <c r="Y57" i="63"/>
  <c r="S61" i="63"/>
  <c r="P62" i="63"/>
  <c r="Q63" i="63"/>
  <c r="S68" i="63"/>
  <c r="Q68" i="63"/>
  <c r="P68" i="63"/>
  <c r="X68" i="63"/>
  <c r="M68" i="63"/>
  <c r="U69" i="63"/>
  <c r="T73" i="63"/>
  <c r="S73" i="63"/>
  <c r="Q73" i="63"/>
  <c r="Y73" i="63"/>
  <c r="O73" i="63"/>
  <c r="X73" i="63"/>
  <c r="V77" i="63"/>
  <c r="N77" i="63"/>
  <c r="Y77" i="63"/>
  <c r="O77" i="63"/>
  <c r="X77" i="63"/>
  <c r="M77" i="63"/>
  <c r="W77" i="63"/>
  <c r="L77" i="63"/>
  <c r="T77" i="63"/>
  <c r="S77" i="63"/>
  <c r="V79" i="63"/>
  <c r="N79" i="63"/>
  <c r="U79" i="63"/>
  <c r="T92" i="63"/>
  <c r="U93" i="63"/>
  <c r="M93" i="63"/>
  <c r="Z93" i="63"/>
  <c r="Q93" i="63"/>
  <c r="Y93" i="63"/>
  <c r="P93" i="63"/>
  <c r="T93" i="63"/>
  <c r="W93" i="63"/>
  <c r="V106" i="63"/>
  <c r="U106" i="63"/>
  <c r="T106" i="63"/>
  <c r="L106" i="63"/>
  <c r="Z69" i="63"/>
  <c r="Z77" i="63"/>
  <c r="L79" i="63"/>
  <c r="W79" i="63"/>
  <c r="X93" i="63"/>
  <c r="N100" i="63"/>
  <c r="W101" i="63"/>
  <c r="O101" i="63"/>
  <c r="Z101" i="63"/>
  <c r="Q101" i="63"/>
  <c r="Y101" i="63"/>
  <c r="P101" i="63"/>
  <c r="T101" i="63"/>
  <c r="M101" i="63"/>
  <c r="L101" i="63"/>
  <c r="X101" i="63"/>
  <c r="R101" i="63"/>
  <c r="W103" i="63"/>
  <c r="O103" i="63"/>
  <c r="X103" i="63"/>
  <c r="N103" i="63"/>
  <c r="V103" i="63"/>
  <c r="M103" i="63"/>
  <c r="R103" i="63"/>
  <c r="S103" i="63"/>
  <c r="Q103" i="63"/>
  <c r="P103" i="63"/>
  <c r="U103" i="63"/>
  <c r="M106" i="63"/>
  <c r="Y121" i="63"/>
  <c r="P121" i="63"/>
  <c r="Q121" i="63"/>
  <c r="M121" i="63"/>
  <c r="L121" i="63"/>
  <c r="U121" i="63"/>
  <c r="Z121" i="63"/>
  <c r="W121" i="63"/>
  <c r="T121" i="63"/>
  <c r="R121" i="63"/>
  <c r="U92" i="63"/>
  <c r="M92" i="63"/>
  <c r="W92" i="63"/>
  <c r="N92" i="63"/>
  <c r="V92" i="63"/>
  <c r="L92" i="63"/>
  <c r="Z92" i="63"/>
  <c r="Q92" i="63"/>
  <c r="Y92" i="63"/>
  <c r="W104" i="63"/>
  <c r="O104" i="63"/>
  <c r="R104" i="63"/>
  <c r="Z104" i="63"/>
  <c r="Q104" i="63"/>
  <c r="U104" i="63"/>
  <c r="L104" i="63"/>
  <c r="S104" i="63"/>
  <c r="P104" i="63"/>
  <c r="N104" i="63"/>
  <c r="V104" i="63"/>
  <c r="Q106" i="63"/>
  <c r="N51" i="63"/>
  <c r="V59" i="63"/>
  <c r="N59" i="63"/>
  <c r="S59" i="63"/>
  <c r="U64" i="63"/>
  <c r="S70" i="63"/>
  <c r="U72" i="63"/>
  <c r="S78" i="63"/>
  <c r="O79" i="63"/>
  <c r="Y79" i="63"/>
  <c r="V80" i="63"/>
  <c r="N80" i="63"/>
  <c r="U80" i="63"/>
  <c r="S89" i="63"/>
  <c r="Y91" i="63"/>
  <c r="N93" i="63"/>
  <c r="S97" i="63"/>
  <c r="S100" i="63"/>
  <c r="N101" i="63"/>
  <c r="L103" i="63"/>
  <c r="R106" i="63"/>
  <c r="V48" i="63"/>
  <c r="N48" i="63"/>
  <c r="S48" i="63"/>
  <c r="V56" i="63"/>
  <c r="N56" i="63"/>
  <c r="S56" i="63"/>
  <c r="T59" i="63"/>
  <c r="L64" i="63"/>
  <c r="Z70" i="63"/>
  <c r="T70" i="63"/>
  <c r="L72" i="63"/>
  <c r="O74" i="63"/>
  <c r="V75" i="63"/>
  <c r="N75" i="63"/>
  <c r="U75" i="63"/>
  <c r="Z78" i="63"/>
  <c r="P79" i="63"/>
  <c r="L80" i="63"/>
  <c r="W80" i="63"/>
  <c r="Y90" i="63"/>
  <c r="P90" i="63"/>
  <c r="Z90" i="63"/>
  <c r="L91" i="63"/>
  <c r="O92" i="63"/>
  <c r="O93" i="63"/>
  <c r="Y98" i="63"/>
  <c r="P98" i="63"/>
  <c r="Z98" i="63"/>
  <c r="N99" i="63"/>
  <c r="S101" i="63"/>
  <c r="T103" i="63"/>
  <c r="M104" i="63"/>
  <c r="Z106" i="63"/>
  <c r="W110" i="63"/>
  <c r="O110" i="63"/>
  <c r="S110" i="63"/>
  <c r="X110" i="63"/>
  <c r="M110" i="63"/>
  <c r="V110" i="63"/>
  <c r="L110" i="63"/>
  <c r="Q110" i="63"/>
  <c r="P110" i="63"/>
  <c r="N110" i="63"/>
  <c r="Y110" i="63"/>
  <c r="U110" i="63"/>
  <c r="T110" i="63"/>
  <c r="Z73" i="63"/>
  <c r="V78" i="63"/>
  <c r="N78" i="63"/>
  <c r="U78" i="63"/>
  <c r="Q79" i="63"/>
  <c r="Z81" i="63"/>
  <c r="U89" i="63"/>
  <c r="M89" i="63"/>
  <c r="V89" i="63"/>
  <c r="L89" i="63"/>
  <c r="T89" i="63"/>
  <c r="Y89" i="63"/>
  <c r="P89" i="63"/>
  <c r="X89" i="63"/>
  <c r="P92" i="63"/>
  <c r="R93" i="63"/>
  <c r="U97" i="63"/>
  <c r="M97" i="63"/>
  <c r="V97" i="63"/>
  <c r="L97" i="63"/>
  <c r="T97" i="63"/>
  <c r="Y97" i="63"/>
  <c r="P97" i="63"/>
  <c r="X97" i="63"/>
  <c r="U101" i="63"/>
  <c r="Y103" i="63"/>
  <c r="T104" i="63"/>
  <c r="N64" i="63"/>
  <c r="V64" i="63"/>
  <c r="N65" i="63"/>
  <c r="V65" i="63"/>
  <c r="N66" i="63"/>
  <c r="V66" i="63"/>
  <c r="N67" i="63"/>
  <c r="V67" i="63"/>
  <c r="N68" i="63"/>
  <c r="V68" i="63"/>
  <c r="N69" i="63"/>
  <c r="V69" i="63"/>
  <c r="N70" i="63"/>
  <c r="V70" i="63"/>
  <c r="N71" i="63"/>
  <c r="V71" i="63"/>
  <c r="N72" i="63"/>
  <c r="V72" i="63"/>
  <c r="N73" i="63"/>
  <c r="V73" i="63"/>
  <c r="N82" i="63"/>
  <c r="V82" i="63"/>
  <c r="N83" i="63"/>
  <c r="V83" i="63"/>
  <c r="N84" i="63"/>
  <c r="V84" i="63"/>
  <c r="N85" i="63"/>
  <c r="V85" i="63"/>
  <c r="N86" i="63"/>
  <c r="V86" i="63"/>
  <c r="N87" i="63"/>
  <c r="V87" i="63"/>
  <c r="N88" i="63"/>
  <c r="V88" i="63"/>
  <c r="U90" i="63"/>
  <c r="M90" i="63"/>
  <c r="S90" i="63"/>
  <c r="W91" i="63"/>
  <c r="O94" i="63"/>
  <c r="X94" i="63"/>
  <c r="U98" i="63"/>
  <c r="M98" i="63"/>
  <c r="S98" i="63"/>
  <c r="O99" i="63"/>
  <c r="P100" i="63"/>
  <c r="W105" i="63"/>
  <c r="O105" i="63"/>
  <c r="U105" i="63"/>
  <c r="L105" i="63"/>
  <c r="T105" i="63"/>
  <c r="Y105" i="63"/>
  <c r="P105" i="63"/>
  <c r="X105" i="63"/>
  <c r="N107" i="63"/>
  <c r="P108" i="63"/>
  <c r="U111" i="63"/>
  <c r="V113" i="63"/>
  <c r="X113" i="63"/>
  <c r="O113" i="63"/>
  <c r="S113" i="63"/>
  <c r="R113" i="63"/>
  <c r="Q113" i="63"/>
  <c r="W113" i="63"/>
  <c r="L113" i="63"/>
  <c r="Z113" i="63"/>
  <c r="T114" i="63"/>
  <c r="Q122" i="63"/>
  <c r="P122" i="63"/>
  <c r="O122" i="63"/>
  <c r="X122" i="63"/>
  <c r="W112" i="63"/>
  <c r="O112" i="63"/>
  <c r="S112" i="63"/>
  <c r="X112" i="63"/>
  <c r="M112" i="63"/>
  <c r="V112" i="63"/>
  <c r="L112" i="63"/>
  <c r="Q112" i="63"/>
  <c r="Z112" i="63"/>
  <c r="W111" i="63"/>
  <c r="O111" i="63"/>
  <c r="S111" i="63"/>
  <c r="R111" i="63"/>
  <c r="Q111" i="63"/>
  <c r="V111" i="63"/>
  <c r="L111" i="63"/>
  <c r="Y111" i="63"/>
  <c r="V116" i="63"/>
  <c r="N116" i="63"/>
  <c r="Z116" i="63"/>
  <c r="Q116" i="63"/>
  <c r="Y116" i="63"/>
  <c r="P116" i="63"/>
  <c r="T116" i="63"/>
  <c r="U116" i="63"/>
  <c r="S116" i="63"/>
  <c r="L116" i="63"/>
  <c r="V124" i="63"/>
  <c r="N124" i="63"/>
  <c r="Z124" i="63"/>
  <c r="Q124" i="63"/>
  <c r="Y124" i="63"/>
  <c r="P124" i="63"/>
  <c r="T124" i="63"/>
  <c r="U124" i="63"/>
  <c r="S124" i="63"/>
  <c r="R124" i="63"/>
  <c r="M124" i="63"/>
  <c r="L124" i="63"/>
  <c r="S128" i="63"/>
  <c r="P139" i="63"/>
  <c r="U139" i="63"/>
  <c r="T139" i="63"/>
  <c r="S139" i="63"/>
  <c r="M139" i="63"/>
  <c r="L139" i="63"/>
  <c r="X128" i="63"/>
  <c r="U128" i="63"/>
  <c r="R128" i="63"/>
  <c r="Q128" i="63"/>
  <c r="P128" i="63"/>
  <c r="L128" i="63"/>
  <c r="R64" i="63"/>
  <c r="R65" i="63"/>
  <c r="R67" i="63"/>
  <c r="R68" i="63"/>
  <c r="R69" i="63"/>
  <c r="R70" i="63"/>
  <c r="R71" i="63"/>
  <c r="R72" i="63"/>
  <c r="R73" i="63"/>
  <c r="R75" i="63"/>
  <c r="R76" i="63"/>
  <c r="R77" i="63"/>
  <c r="R78" i="63"/>
  <c r="R79" i="63"/>
  <c r="R80" i="63"/>
  <c r="R81" i="63"/>
  <c r="R82" i="63"/>
  <c r="R83" i="63"/>
  <c r="R84" i="63"/>
  <c r="R85" i="63"/>
  <c r="R86" i="63"/>
  <c r="R87" i="63"/>
  <c r="R88" i="63"/>
  <c r="O90" i="63"/>
  <c r="X90" i="63"/>
  <c r="U94" i="63"/>
  <c r="M94" i="63"/>
  <c r="S94" i="63"/>
  <c r="O98" i="63"/>
  <c r="X98" i="63"/>
  <c r="Q105" i="63"/>
  <c r="U107" i="63"/>
  <c r="W109" i="63"/>
  <c r="O109" i="63"/>
  <c r="S109" i="63"/>
  <c r="R109" i="63"/>
  <c r="Q109" i="63"/>
  <c r="V109" i="63"/>
  <c r="L109" i="63"/>
  <c r="Y109" i="63"/>
  <c r="M111" i="63"/>
  <c r="P112" i="63"/>
  <c r="P113" i="63"/>
  <c r="X115" i="63"/>
  <c r="M116" i="63"/>
  <c r="Y122" i="63"/>
  <c r="O124" i="63"/>
  <c r="Z128" i="63"/>
  <c r="P131" i="63"/>
  <c r="M131" i="63"/>
  <c r="T131" i="63"/>
  <c r="Y131" i="63"/>
  <c r="X131" i="63"/>
  <c r="U131" i="63"/>
  <c r="S131" i="63"/>
  <c r="Q131" i="63"/>
  <c r="U91" i="63"/>
  <c r="M91" i="63"/>
  <c r="S91" i="63"/>
  <c r="U99" i="63"/>
  <c r="M99" i="63"/>
  <c r="T99" i="63"/>
  <c r="L99" i="63"/>
  <c r="X99" i="63"/>
  <c r="P99" i="63"/>
  <c r="W99" i="63"/>
  <c r="W100" i="63"/>
  <c r="O100" i="63"/>
  <c r="V100" i="63"/>
  <c r="M100" i="63"/>
  <c r="U100" i="63"/>
  <c r="L100" i="63"/>
  <c r="Z100" i="63"/>
  <c r="Q100" i="63"/>
  <c r="Y100" i="63"/>
  <c r="W108" i="63"/>
  <c r="O108" i="63"/>
  <c r="S108" i="63"/>
  <c r="X108" i="63"/>
  <c r="M108" i="63"/>
  <c r="V108" i="63"/>
  <c r="L108" i="63"/>
  <c r="Q108" i="63"/>
  <c r="Z108" i="63"/>
  <c r="N111" i="63"/>
  <c r="R112" i="63"/>
  <c r="O116" i="63"/>
  <c r="W124" i="63"/>
  <c r="R107" i="63"/>
  <c r="V107" i="63"/>
  <c r="M107" i="63"/>
  <c r="Y107" i="63"/>
  <c r="P111" i="63"/>
  <c r="T112" i="63"/>
  <c r="R116" i="63"/>
  <c r="X124" i="63"/>
  <c r="N102" i="63"/>
  <c r="W106" i="63"/>
  <c r="O106" i="63"/>
  <c r="S106" i="63"/>
  <c r="V114" i="63"/>
  <c r="N114" i="63"/>
  <c r="S114" i="63"/>
  <c r="R114" i="63"/>
  <c r="W114" i="63"/>
  <c r="M114" i="63"/>
  <c r="X114" i="63"/>
  <c r="V115" i="63"/>
  <c r="N115" i="63"/>
  <c r="W115" i="63"/>
  <c r="M115" i="63"/>
  <c r="U115" i="63"/>
  <c r="L115" i="63"/>
  <c r="Z115" i="63"/>
  <c r="Q115" i="63"/>
  <c r="Y115" i="63"/>
  <c r="R122" i="63"/>
  <c r="V123" i="63"/>
  <c r="N123" i="63"/>
  <c r="W123" i="63"/>
  <c r="M123" i="63"/>
  <c r="U123" i="63"/>
  <c r="L123" i="63"/>
  <c r="Z123" i="63"/>
  <c r="Q123" i="63"/>
  <c r="Y123" i="63"/>
  <c r="R126" i="63"/>
  <c r="W127" i="63"/>
  <c r="O127" i="63"/>
  <c r="V127" i="63"/>
  <c r="N127" i="63"/>
  <c r="X127" i="63"/>
  <c r="L127" i="63"/>
  <c r="U127" i="63"/>
  <c r="Q127" i="63"/>
  <c r="Z127" i="63"/>
  <c r="S133" i="63"/>
  <c r="Z137" i="63"/>
  <c r="Z130" i="63"/>
  <c r="Z132" i="63"/>
  <c r="T133" i="63"/>
  <c r="X137" i="63"/>
  <c r="P137" i="63"/>
  <c r="U137" i="63"/>
  <c r="T137" i="63"/>
  <c r="S137" i="63"/>
  <c r="M137" i="63"/>
  <c r="L137" i="63"/>
  <c r="P130" i="63"/>
  <c r="M130" i="63"/>
  <c r="T130" i="63"/>
  <c r="P132" i="63"/>
  <c r="M132" i="63"/>
  <c r="T132" i="63"/>
  <c r="Q135" i="63"/>
  <c r="X135" i="63"/>
  <c r="U135" i="63"/>
  <c r="T135" i="63"/>
  <c r="S135" i="63"/>
  <c r="P135" i="63"/>
  <c r="M135" i="63"/>
  <c r="V120" i="63"/>
  <c r="N120" i="63"/>
  <c r="U120" i="63"/>
  <c r="L120" i="63"/>
  <c r="T120" i="63"/>
  <c r="Y120" i="63"/>
  <c r="P120" i="63"/>
  <c r="X120" i="63"/>
  <c r="P123" i="63"/>
  <c r="P127" i="63"/>
  <c r="W129" i="63"/>
  <c r="O129" i="63"/>
  <c r="V129" i="63"/>
  <c r="N129" i="63"/>
  <c r="R129" i="63"/>
  <c r="Q129" i="63"/>
  <c r="U129" i="63"/>
  <c r="Y129" i="63"/>
  <c r="L130" i="63"/>
  <c r="L132" i="63"/>
  <c r="L135" i="63"/>
  <c r="W102" i="63"/>
  <c r="O102" i="63"/>
  <c r="S102" i="63"/>
  <c r="N106" i="63"/>
  <c r="X106" i="63"/>
  <c r="V118" i="63"/>
  <c r="N118" i="63"/>
  <c r="X118" i="63"/>
  <c r="O118" i="63"/>
  <c r="W118" i="63"/>
  <c r="M118" i="63"/>
  <c r="R118" i="63"/>
  <c r="Y118" i="63"/>
  <c r="V119" i="63"/>
  <c r="N119" i="63"/>
  <c r="R119" i="63"/>
  <c r="Z119" i="63"/>
  <c r="Q119" i="63"/>
  <c r="U119" i="63"/>
  <c r="L119" i="63"/>
  <c r="X119" i="63"/>
  <c r="Z120" i="63"/>
  <c r="R123" i="63"/>
  <c r="W126" i="63"/>
  <c r="O126" i="63"/>
  <c r="V126" i="63"/>
  <c r="N126" i="63"/>
  <c r="Z126" i="63"/>
  <c r="P126" i="63"/>
  <c r="Y126" i="63"/>
  <c r="M126" i="63"/>
  <c r="S126" i="63"/>
  <c r="R127" i="63"/>
  <c r="Q130" i="63"/>
  <c r="Q132" i="63"/>
  <c r="Z141" i="63"/>
  <c r="T102" i="63"/>
  <c r="P106" i="63"/>
  <c r="Y106" i="63"/>
  <c r="W107" i="63"/>
  <c r="O107" i="63"/>
  <c r="S107" i="63"/>
  <c r="Q114" i="63"/>
  <c r="S115" i="63"/>
  <c r="Z118" i="63"/>
  <c r="Y119" i="63"/>
  <c r="M120" i="63"/>
  <c r="S123" i="63"/>
  <c r="S127" i="63"/>
  <c r="L129" i="63"/>
  <c r="S130" i="63"/>
  <c r="Z131" i="63"/>
  <c r="S132" i="63"/>
  <c r="Z133" i="63"/>
  <c r="U141" i="63"/>
  <c r="T141" i="63"/>
  <c r="S141" i="63"/>
  <c r="M141" i="63"/>
  <c r="L141" i="63"/>
  <c r="Y133" i="63"/>
  <c r="Q133" i="63"/>
  <c r="P133" i="63"/>
  <c r="M133" i="63"/>
  <c r="U133" i="63"/>
  <c r="Z139" i="63"/>
  <c r="O117" i="63"/>
  <c r="X117" i="63"/>
  <c r="V121" i="63"/>
  <c r="N121" i="63"/>
  <c r="S121" i="63"/>
  <c r="M122" i="63"/>
  <c r="W122" i="63"/>
  <c r="O125" i="63"/>
  <c r="X125" i="63"/>
  <c r="M128" i="63"/>
  <c r="Y128" i="63"/>
  <c r="Y134" i="63"/>
  <c r="Q134" i="63"/>
  <c r="U140" i="63"/>
  <c r="Z136" i="63"/>
  <c r="Z138" i="63"/>
  <c r="Z140" i="63"/>
  <c r="X136" i="63"/>
  <c r="P136" i="63"/>
  <c r="X138" i="63"/>
  <c r="P138" i="63"/>
  <c r="V117" i="63"/>
  <c r="N117" i="63"/>
  <c r="S117" i="63"/>
  <c r="O121" i="63"/>
  <c r="X121" i="63"/>
  <c r="V125" i="63"/>
  <c r="N125" i="63"/>
  <c r="S125" i="63"/>
  <c r="S134" i="63"/>
  <c r="L136" i="63"/>
  <c r="L138" i="63"/>
  <c r="L140" i="63"/>
  <c r="V122" i="63"/>
  <c r="N122" i="63"/>
  <c r="S122" i="63"/>
  <c r="W128" i="63"/>
  <c r="O128" i="63"/>
  <c r="V128" i="63"/>
  <c r="N128" i="63"/>
  <c r="T128" i="63"/>
  <c r="T134" i="63"/>
  <c r="Z135" i="63"/>
  <c r="M136" i="63"/>
  <c r="M138" i="63"/>
  <c r="N130" i="63"/>
  <c r="V130" i="63"/>
  <c r="N131" i="63"/>
  <c r="V131" i="63"/>
  <c r="N132" i="63"/>
  <c r="V132" i="63"/>
  <c r="N133" i="63"/>
  <c r="V133" i="63"/>
  <c r="N134" i="63"/>
  <c r="V134" i="63"/>
  <c r="N135" i="63"/>
  <c r="V135" i="63"/>
  <c r="N136" i="63"/>
  <c r="V136" i="63"/>
  <c r="N137" i="63"/>
  <c r="V137" i="63"/>
  <c r="N138" i="63"/>
  <c r="V138" i="63"/>
  <c r="N139" i="63"/>
  <c r="V139" i="63"/>
  <c r="N140" i="63"/>
  <c r="V140" i="63"/>
  <c r="N141" i="63"/>
  <c r="V141" i="63"/>
  <c r="O130" i="63"/>
  <c r="W130" i="63"/>
  <c r="O131" i="63"/>
  <c r="W131" i="63"/>
  <c r="O132" i="63"/>
  <c r="W132" i="63"/>
  <c r="O133" i="63"/>
  <c r="W133" i="63"/>
  <c r="O134" i="63"/>
  <c r="W134" i="63"/>
  <c r="O135" i="63"/>
  <c r="W135" i="63"/>
  <c r="O136" i="63"/>
  <c r="W136" i="63"/>
  <c r="O137" i="63"/>
  <c r="W137" i="63"/>
  <c r="O138" i="63"/>
  <c r="W138" i="63"/>
  <c r="O139" i="63"/>
  <c r="W139" i="63"/>
  <c r="O140" i="63"/>
  <c r="W140" i="63"/>
  <c r="O141" i="63"/>
  <c r="W141" i="63"/>
  <c r="X139" i="63"/>
  <c r="P140" i="63"/>
  <c r="X140" i="63"/>
  <c r="P141" i="63"/>
  <c r="X141" i="63"/>
  <c r="Y135" i="63"/>
  <c r="Q136" i="63"/>
  <c r="Y136" i="63"/>
  <c r="Q137" i="63"/>
  <c r="Y137" i="63"/>
  <c r="Q138" i="63"/>
  <c r="Y138" i="63"/>
  <c r="Q139" i="63"/>
  <c r="Y139" i="63"/>
  <c r="Q140" i="63"/>
  <c r="Y140" i="63"/>
  <c r="Q141" i="63"/>
  <c r="Y141" i="63"/>
  <c r="R130" i="63"/>
  <c r="R131" i="63"/>
  <c r="R132" i="63"/>
  <c r="R133" i="63"/>
  <c r="R134" i="63"/>
  <c r="R135" i="63"/>
  <c r="R136" i="63"/>
  <c r="R137" i="63"/>
  <c r="R138" i="63"/>
  <c r="R139" i="63"/>
  <c r="R140" i="63"/>
  <c r="R141" i="63"/>
  <c r="J8" i="62"/>
  <c r="B21" i="61"/>
  <c r="B20" i="61"/>
  <c r="B19" i="61"/>
  <c r="V26" i="63" l="1"/>
  <c r="O26" i="63"/>
  <c r="R51" i="63"/>
  <c r="X91" i="63"/>
  <c r="Q82" i="63"/>
  <c r="Y82" i="63"/>
  <c r="W26" i="63"/>
  <c r="X26" i="63"/>
  <c r="X19" i="63"/>
  <c r="M82" i="63"/>
  <c r="Q26" i="63"/>
  <c r="N18" i="63"/>
  <c r="P91" i="63"/>
  <c r="X74" i="63"/>
  <c r="M74" i="63"/>
  <c r="W74" i="63"/>
  <c r="R74" i="63"/>
  <c r="V74" i="63"/>
  <c r="P74" i="63"/>
  <c r="N74" i="63"/>
  <c r="U74" i="63"/>
  <c r="Y74" i="63"/>
  <c r="Z74" i="63"/>
  <c r="T74" i="63"/>
  <c r="V51" i="63"/>
  <c r="L58" i="63"/>
  <c r="P50" i="63"/>
  <c r="S50" i="63"/>
  <c r="F8" i="63"/>
  <c r="B26" i="63" s="1"/>
  <c r="C26" i="63" s="1"/>
  <c r="D26" i="63" s="1"/>
  <c r="E26" i="63" s="1"/>
  <c r="Y51" i="63"/>
  <c r="S42" i="63"/>
  <c r="U42" i="63"/>
  <c r="W51" i="63"/>
  <c r="X58" i="63"/>
  <c r="O58" i="63"/>
  <c r="W58" i="63"/>
  <c r="Y58" i="63"/>
  <c r="Y50" i="63"/>
  <c r="M66" i="63"/>
  <c r="O19" i="63"/>
  <c r="Q91" i="63"/>
  <c r="M51" i="63"/>
  <c r="M58" i="63"/>
  <c r="O50" i="63"/>
  <c r="U34" i="63"/>
  <c r="S34" i="63"/>
  <c r="Q34" i="63"/>
  <c r="Q66" i="63"/>
  <c r="Z91" i="63"/>
  <c r="U58" i="63"/>
  <c r="U66" i="63"/>
  <c r="Q58" i="63"/>
  <c r="R19" i="63"/>
  <c r="S66" i="63"/>
  <c r="X66" i="63"/>
  <c r="U19" i="63"/>
  <c r="Z19" i="63"/>
  <c r="R91" i="63"/>
  <c r="Q51" i="63"/>
  <c r="P51" i="63"/>
  <c r="L19" i="63"/>
  <c r="O91" i="63"/>
  <c r="T58" i="63"/>
  <c r="Z26" i="63"/>
  <c r="R26" i="63"/>
  <c r="N26" i="63"/>
  <c r="R58" i="63"/>
  <c r="U51" i="63"/>
  <c r="X50" i="63"/>
  <c r="T50" i="63"/>
  <c r="T51" i="63"/>
  <c r="W66" i="63"/>
  <c r="W50" i="63"/>
  <c r="Z58" i="63"/>
  <c r="Z50" i="63"/>
  <c r="T66" i="63"/>
  <c r="S58" i="63"/>
  <c r="O66" i="63"/>
  <c r="Q19" i="63"/>
  <c r="N19" i="63"/>
  <c r="T19" i="63"/>
  <c r="X82" i="63"/>
  <c r="T82" i="63"/>
  <c r="L82" i="63"/>
  <c r="T18" i="63"/>
  <c r="M18" i="63"/>
  <c r="R50" i="63"/>
  <c r="R66" i="63"/>
  <c r="N91" i="63"/>
  <c r="N58" i="63"/>
  <c r="N50" i="63"/>
  <c r="Y66" i="63"/>
  <c r="Y19" i="63"/>
  <c r="Z51" i="63"/>
  <c r="X51" i="63"/>
  <c r="M50" i="63"/>
  <c r="L66" i="63"/>
  <c r="V19" i="63"/>
  <c r="V42" i="63"/>
  <c r="W19" i="63"/>
  <c r="S51" i="63"/>
  <c r="V58" i="63"/>
  <c r="O51" i="63"/>
  <c r="M19" i="63"/>
  <c r="B85" i="63"/>
  <c r="C85" i="63" s="1"/>
  <c r="D85" i="63" s="1"/>
  <c r="E85" i="63" s="1"/>
  <c r="B91" i="63"/>
  <c r="C91" i="63" s="1"/>
  <c r="D91" i="63" s="1"/>
  <c r="E91" i="63" s="1"/>
  <c r="B35" i="63"/>
  <c r="C35" i="63" s="1"/>
  <c r="D35" i="63" s="1"/>
  <c r="E35" i="63" s="1"/>
  <c r="B63" i="63"/>
  <c r="C63" i="63" s="1"/>
  <c r="D63" i="63" s="1"/>
  <c r="E63" i="63" s="1"/>
  <c r="B89" i="63"/>
  <c r="C89" i="63" s="1"/>
  <c r="D89" i="63" s="1"/>
  <c r="E89" i="63" s="1"/>
  <c r="B141" i="63"/>
  <c r="C141" i="63" s="1"/>
  <c r="D141" i="63" s="1"/>
  <c r="E141" i="63" s="1"/>
  <c r="B101" i="63"/>
  <c r="C101" i="63" s="1"/>
  <c r="D101" i="63" s="1"/>
  <c r="E101" i="63" s="1"/>
  <c r="B120" i="63"/>
  <c r="C120" i="63" s="1"/>
  <c r="D120" i="63" s="1"/>
  <c r="E120" i="63" s="1"/>
  <c r="B81" i="63"/>
  <c r="C81" i="63" s="1"/>
  <c r="D81" i="63" s="1"/>
  <c r="E81" i="63" s="1"/>
  <c r="B119" i="63"/>
  <c r="C119" i="63" s="1"/>
  <c r="D119" i="63" s="1"/>
  <c r="E119" i="63" s="1"/>
  <c r="B98" i="63"/>
  <c r="C98" i="63" s="1"/>
  <c r="D98" i="63" s="1"/>
  <c r="E98" i="63" s="1"/>
  <c r="B103" i="63"/>
  <c r="C103" i="63" s="1"/>
  <c r="D103" i="63" s="1"/>
  <c r="E103" i="63" s="1"/>
  <c r="B23" i="63"/>
  <c r="C23" i="63" s="1"/>
  <c r="D23" i="63" s="1"/>
  <c r="E23" i="63" s="1"/>
  <c r="B114" i="63"/>
  <c r="C114" i="63" s="1"/>
  <c r="D114" i="63" s="1"/>
  <c r="E114" i="63" s="1"/>
  <c r="B25" i="63"/>
  <c r="C25" i="63" s="1"/>
  <c r="D25" i="63" s="1"/>
  <c r="E25" i="63" s="1"/>
  <c r="B135" i="63"/>
  <c r="C135" i="63" s="1"/>
  <c r="D135" i="63" s="1"/>
  <c r="E135" i="63" s="1"/>
  <c r="A122" i="55"/>
  <c r="A121" i="55"/>
  <c r="A120" i="55"/>
  <c r="A119" i="55"/>
  <c r="A118" i="55"/>
  <c r="A117" i="55"/>
  <c r="A116" i="55"/>
  <c r="A115" i="55"/>
  <c r="A114" i="55"/>
  <c r="A113" i="55"/>
  <c r="A112" i="55"/>
  <c r="A111" i="55"/>
  <c r="A110" i="55"/>
  <c r="A109" i="55"/>
  <c r="A108" i="55"/>
  <c r="A107" i="55"/>
  <c r="A106" i="55"/>
  <c r="A105" i="55"/>
  <c r="A104" i="55"/>
  <c r="A103" i="55"/>
  <c r="A102" i="55"/>
  <c r="A101" i="55"/>
  <c r="A100" i="55"/>
  <c r="A99" i="55"/>
  <c r="A98" i="55"/>
  <c r="A97" i="55"/>
  <c r="A96" i="55"/>
  <c r="A95" i="55"/>
  <c r="A94" i="55"/>
  <c r="A93" i="55"/>
  <c r="A92" i="55"/>
  <c r="A91" i="55"/>
  <c r="A90" i="55"/>
  <c r="A89" i="55"/>
  <c r="A88" i="55"/>
  <c r="A87" i="55"/>
  <c r="A86" i="55"/>
  <c r="A85" i="55"/>
  <c r="A84" i="55"/>
  <c r="A83" i="55"/>
  <c r="A82" i="55"/>
  <c r="A81" i="55"/>
  <c r="A80" i="55"/>
  <c r="A79" i="55"/>
  <c r="A78" i="55"/>
  <c r="A77" i="55"/>
  <c r="A76" i="55"/>
  <c r="A75" i="55"/>
  <c r="A74" i="55"/>
  <c r="A73" i="55"/>
  <c r="A72" i="55"/>
  <c r="A71" i="55"/>
  <c r="A70" i="55"/>
  <c r="A69" i="55"/>
  <c r="A68" i="55"/>
  <c r="A67" i="55"/>
  <c r="A66" i="55"/>
  <c r="A65" i="55"/>
  <c r="A64" i="55"/>
  <c r="A63" i="55"/>
  <c r="A62" i="55"/>
  <c r="A61" i="55"/>
  <c r="A60" i="55"/>
  <c r="A59" i="55"/>
  <c r="A58" i="55"/>
  <c r="A57" i="55"/>
  <c r="A56" i="55"/>
  <c r="A55" i="55"/>
  <c r="A54" i="55"/>
  <c r="A53" i="55"/>
  <c r="A52" i="55"/>
  <c r="A51" i="55"/>
  <c r="A50" i="55"/>
  <c r="A49" i="55"/>
  <c r="A48" i="55"/>
  <c r="A47" i="55"/>
  <c r="A46" i="55"/>
  <c r="A45" i="55"/>
  <c r="A44" i="55"/>
  <c r="A43" i="55"/>
  <c r="A42" i="55"/>
  <c r="A41" i="55"/>
  <c r="A40" i="55"/>
  <c r="A39" i="55"/>
  <c r="A38" i="55"/>
  <c r="A37" i="55"/>
  <c r="A36" i="55"/>
  <c r="A35" i="55"/>
  <c r="A34" i="55"/>
  <c r="A33" i="55"/>
  <c r="A32" i="55"/>
  <c r="A31" i="55"/>
  <c r="A30" i="55"/>
  <c r="A29" i="55"/>
  <c r="A28" i="55"/>
  <c r="A27" i="55"/>
  <c r="A26" i="55"/>
  <c r="A25" i="55"/>
  <c r="A24" i="55"/>
  <c r="A23" i="55"/>
  <c r="A22" i="55"/>
  <c r="A21" i="55"/>
  <c r="A20" i="55"/>
  <c r="A19" i="55"/>
  <c r="A18" i="55"/>
  <c r="A17" i="55"/>
  <c r="A16" i="55"/>
  <c r="A15" i="55"/>
  <c r="A14" i="55"/>
  <c r="A13" i="55"/>
  <c r="A12" i="55"/>
  <c r="F4" i="56"/>
  <c r="C4" i="56"/>
  <c r="P28" i="51"/>
  <c r="H26" i="51"/>
  <c r="P24" i="51"/>
  <c r="P25" i="51"/>
  <c r="H28" i="51"/>
  <c r="H22" i="51"/>
  <c r="P27" i="51"/>
  <c r="P23" i="51"/>
  <c r="H25" i="51"/>
  <c r="H23" i="51"/>
  <c r="P29" i="51"/>
  <c r="H27" i="51"/>
  <c r="H24" i="51"/>
  <c r="H29" i="51"/>
  <c r="P26" i="51"/>
  <c r="P22" i="51"/>
  <c r="B109" i="63" l="1"/>
  <c r="C109" i="63" s="1"/>
  <c r="D109" i="63" s="1"/>
  <c r="E109" i="63" s="1"/>
  <c r="B27" i="63"/>
  <c r="C27" i="63" s="1"/>
  <c r="D27" i="63" s="1"/>
  <c r="E27" i="63" s="1"/>
  <c r="B66" i="63"/>
  <c r="C66" i="63" s="1"/>
  <c r="D66" i="63" s="1"/>
  <c r="E66" i="63" s="1"/>
  <c r="B52" i="63"/>
  <c r="C52" i="63" s="1"/>
  <c r="D52" i="63" s="1"/>
  <c r="E52" i="63" s="1"/>
  <c r="B64" i="63"/>
  <c r="C64" i="63" s="1"/>
  <c r="D64" i="63" s="1"/>
  <c r="E64" i="63" s="1"/>
  <c r="B54" i="63"/>
  <c r="C54" i="63" s="1"/>
  <c r="D54" i="63" s="1"/>
  <c r="E54" i="63" s="1"/>
  <c r="B70" i="63"/>
  <c r="C70" i="63" s="1"/>
  <c r="D70" i="63" s="1"/>
  <c r="E70" i="63" s="1"/>
  <c r="B84" i="63"/>
  <c r="C84" i="63" s="1"/>
  <c r="D84" i="63" s="1"/>
  <c r="E84" i="63" s="1"/>
  <c r="B56" i="63"/>
  <c r="C56" i="63" s="1"/>
  <c r="D56" i="63" s="1"/>
  <c r="E56" i="63" s="1"/>
  <c r="B110" i="63"/>
  <c r="C110" i="63" s="1"/>
  <c r="D110" i="63" s="1"/>
  <c r="E110" i="63" s="1"/>
  <c r="B107" i="63"/>
  <c r="C107" i="63" s="1"/>
  <c r="D107" i="63" s="1"/>
  <c r="E107" i="63" s="1"/>
  <c r="B62" i="63"/>
  <c r="C62" i="63" s="1"/>
  <c r="D62" i="63" s="1"/>
  <c r="E62" i="63" s="1"/>
  <c r="B124" i="63"/>
  <c r="C124" i="63" s="1"/>
  <c r="D124" i="63" s="1"/>
  <c r="E124" i="63" s="1"/>
  <c r="B112" i="63"/>
  <c r="C112" i="63" s="1"/>
  <c r="D112" i="63" s="1"/>
  <c r="E112" i="63" s="1"/>
  <c r="B42" i="63"/>
  <c r="C42" i="63" s="1"/>
  <c r="D42" i="63" s="1"/>
  <c r="E42" i="63" s="1"/>
  <c r="B53" i="63"/>
  <c r="C53" i="63" s="1"/>
  <c r="D53" i="63" s="1"/>
  <c r="E53" i="63" s="1"/>
  <c r="B134" i="63"/>
  <c r="C134" i="63" s="1"/>
  <c r="D134" i="63" s="1"/>
  <c r="E134" i="63" s="1"/>
  <c r="B100" i="63"/>
  <c r="C100" i="63" s="1"/>
  <c r="D100" i="63" s="1"/>
  <c r="E100" i="63" s="1"/>
  <c r="B116" i="63"/>
  <c r="C116" i="63" s="1"/>
  <c r="D116" i="63" s="1"/>
  <c r="E116" i="63" s="1"/>
  <c r="B117" i="63"/>
  <c r="C117" i="63" s="1"/>
  <c r="D117" i="63" s="1"/>
  <c r="E117" i="63" s="1"/>
  <c r="B140" i="63"/>
  <c r="C140" i="63" s="1"/>
  <c r="D140" i="63" s="1"/>
  <c r="E140" i="63" s="1"/>
  <c r="B129" i="63"/>
  <c r="C129" i="63" s="1"/>
  <c r="D129" i="63" s="1"/>
  <c r="E129" i="63" s="1"/>
  <c r="B68" i="63"/>
  <c r="C68" i="63" s="1"/>
  <c r="D68" i="63" s="1"/>
  <c r="E68" i="63" s="1"/>
  <c r="B102" i="63"/>
  <c r="C102" i="63" s="1"/>
  <c r="D102" i="63" s="1"/>
  <c r="E102" i="63" s="1"/>
  <c r="B121" i="63"/>
  <c r="C121" i="63" s="1"/>
  <c r="D121" i="63" s="1"/>
  <c r="E121" i="63" s="1"/>
  <c r="B73" i="63"/>
  <c r="C73" i="63" s="1"/>
  <c r="D73" i="63" s="1"/>
  <c r="E73" i="63" s="1"/>
  <c r="B58" i="63"/>
  <c r="C58" i="63" s="1"/>
  <c r="D58" i="63" s="1"/>
  <c r="E58" i="63" s="1"/>
  <c r="B45" i="63"/>
  <c r="C45" i="63" s="1"/>
  <c r="D45" i="63" s="1"/>
  <c r="E45" i="63" s="1"/>
  <c r="B92" i="63"/>
  <c r="C92" i="63" s="1"/>
  <c r="D92" i="63" s="1"/>
  <c r="E92" i="63" s="1"/>
  <c r="B78" i="63"/>
  <c r="C78" i="63" s="1"/>
  <c r="D78" i="63" s="1"/>
  <c r="E78" i="63" s="1"/>
  <c r="B21" i="63"/>
  <c r="C21" i="63" s="1"/>
  <c r="D21" i="63" s="1"/>
  <c r="E21" i="63" s="1"/>
  <c r="B61" i="63"/>
  <c r="C61" i="63" s="1"/>
  <c r="D61" i="63" s="1"/>
  <c r="E61" i="63" s="1"/>
  <c r="B95" i="63"/>
  <c r="C95" i="63" s="1"/>
  <c r="D95" i="63" s="1"/>
  <c r="E95" i="63" s="1"/>
  <c r="B65" i="63"/>
  <c r="C65" i="63" s="1"/>
  <c r="D65" i="63" s="1"/>
  <c r="E65" i="63" s="1"/>
  <c r="B113" i="63"/>
  <c r="C113" i="63" s="1"/>
  <c r="D113" i="63" s="1"/>
  <c r="E113" i="63" s="1"/>
  <c r="B59" i="63"/>
  <c r="C59" i="63" s="1"/>
  <c r="D59" i="63" s="1"/>
  <c r="E59" i="63" s="1"/>
  <c r="B80" i="63"/>
  <c r="C80" i="63" s="1"/>
  <c r="D80" i="63" s="1"/>
  <c r="E80" i="63" s="1"/>
  <c r="B90" i="63"/>
  <c r="C90" i="63" s="1"/>
  <c r="D90" i="63" s="1"/>
  <c r="E90" i="63" s="1"/>
  <c r="B46" i="63"/>
  <c r="C46" i="63" s="1"/>
  <c r="D46" i="63" s="1"/>
  <c r="E46" i="63" s="1"/>
  <c r="B36" i="63"/>
  <c r="C36" i="63" s="1"/>
  <c r="D36" i="63" s="1"/>
  <c r="E36" i="63" s="1"/>
  <c r="B37" i="63"/>
  <c r="C37" i="63" s="1"/>
  <c r="D37" i="63" s="1"/>
  <c r="E37" i="63" s="1"/>
  <c r="B13" i="63"/>
  <c r="B99" i="63"/>
  <c r="C99" i="63" s="1"/>
  <c r="D99" i="63" s="1"/>
  <c r="E99" i="63" s="1"/>
  <c r="B67" i="63"/>
  <c r="C67" i="63" s="1"/>
  <c r="D67" i="63" s="1"/>
  <c r="E67" i="63" s="1"/>
  <c r="B76" i="63"/>
  <c r="C76" i="63" s="1"/>
  <c r="D76" i="63" s="1"/>
  <c r="E76" i="63" s="1"/>
  <c r="B131" i="63"/>
  <c r="C131" i="63" s="1"/>
  <c r="D131" i="63" s="1"/>
  <c r="E131" i="63" s="1"/>
  <c r="B43" i="63"/>
  <c r="C43" i="63" s="1"/>
  <c r="D43" i="63" s="1"/>
  <c r="E43" i="63" s="1"/>
  <c r="B51" i="63"/>
  <c r="C51" i="63" s="1"/>
  <c r="D51" i="63" s="1"/>
  <c r="E51" i="63" s="1"/>
  <c r="B83" i="63"/>
  <c r="C83" i="63" s="1"/>
  <c r="D83" i="63" s="1"/>
  <c r="E83" i="63" s="1"/>
  <c r="B79" i="63"/>
  <c r="C79" i="63" s="1"/>
  <c r="D79" i="63" s="1"/>
  <c r="E79" i="63" s="1"/>
  <c r="B72" i="63"/>
  <c r="C72" i="63" s="1"/>
  <c r="D72" i="63" s="1"/>
  <c r="E72" i="63" s="1"/>
  <c r="B20" i="63"/>
  <c r="C20" i="63" s="1"/>
  <c r="D20" i="63" s="1"/>
  <c r="E20" i="63" s="1"/>
  <c r="B57" i="63"/>
  <c r="C57" i="63" s="1"/>
  <c r="D57" i="63" s="1"/>
  <c r="E57" i="63" s="1"/>
  <c r="B15" i="63"/>
  <c r="B38" i="63"/>
  <c r="C38" i="63" s="1"/>
  <c r="D38" i="63" s="1"/>
  <c r="E38" i="63" s="1"/>
  <c r="B118" i="63"/>
  <c r="C118" i="63" s="1"/>
  <c r="D118" i="63" s="1"/>
  <c r="E118" i="63" s="1"/>
  <c r="B29" i="63"/>
  <c r="C29" i="63" s="1"/>
  <c r="D29" i="63" s="1"/>
  <c r="E29" i="63" s="1"/>
  <c r="B12" i="63"/>
  <c r="C12" i="63" s="1"/>
  <c r="D12" i="63" s="1"/>
  <c r="E12" i="63" s="1"/>
  <c r="B106" i="63"/>
  <c r="C106" i="63" s="1"/>
  <c r="D106" i="63" s="1"/>
  <c r="E106" i="63" s="1"/>
  <c r="B17" i="63"/>
  <c r="C17" i="63" s="1"/>
  <c r="D17" i="63" s="1"/>
  <c r="E17" i="63" s="1"/>
  <c r="B71" i="63"/>
  <c r="C71" i="63" s="1"/>
  <c r="D71" i="63" s="1"/>
  <c r="E71" i="63" s="1"/>
  <c r="B104" i="63"/>
  <c r="C104" i="63" s="1"/>
  <c r="D104" i="63" s="1"/>
  <c r="E104" i="63" s="1"/>
  <c r="B82" i="63"/>
  <c r="C82" i="63" s="1"/>
  <c r="D82" i="63" s="1"/>
  <c r="E82" i="63" s="1"/>
  <c r="B14" i="63"/>
  <c r="C14" i="63" s="1"/>
  <c r="D14" i="63" s="1"/>
  <c r="E14" i="63" s="1"/>
  <c r="B32" i="63"/>
  <c r="C32" i="63" s="1"/>
  <c r="D32" i="63" s="1"/>
  <c r="E32" i="63" s="1"/>
  <c r="B127" i="63"/>
  <c r="C127" i="63" s="1"/>
  <c r="D127" i="63" s="1"/>
  <c r="E127" i="63" s="1"/>
  <c r="B55" i="63"/>
  <c r="C55" i="63" s="1"/>
  <c r="D55" i="63" s="1"/>
  <c r="E55" i="63" s="1"/>
  <c r="B137" i="63"/>
  <c r="C137" i="63" s="1"/>
  <c r="D137" i="63" s="1"/>
  <c r="E137" i="63" s="1"/>
  <c r="B125" i="63"/>
  <c r="C125" i="63" s="1"/>
  <c r="D125" i="63" s="1"/>
  <c r="E125" i="63" s="1"/>
  <c r="B69" i="63"/>
  <c r="C69" i="63" s="1"/>
  <c r="D69" i="63" s="1"/>
  <c r="E69" i="63" s="1"/>
  <c r="B49" i="63"/>
  <c r="C49" i="63" s="1"/>
  <c r="D49" i="63" s="1"/>
  <c r="E49" i="63" s="1"/>
  <c r="B30" i="63"/>
  <c r="C30" i="63" s="1"/>
  <c r="D30" i="63" s="1"/>
  <c r="E30" i="63" s="1"/>
  <c r="B108" i="63"/>
  <c r="C108" i="63" s="1"/>
  <c r="D108" i="63" s="1"/>
  <c r="E108" i="63" s="1"/>
  <c r="B39" i="63"/>
  <c r="C39" i="63" s="1"/>
  <c r="D39" i="63" s="1"/>
  <c r="E39" i="63" s="1"/>
  <c r="B136" i="63"/>
  <c r="C136" i="63" s="1"/>
  <c r="D136" i="63" s="1"/>
  <c r="E136" i="63" s="1"/>
  <c r="B47" i="63"/>
  <c r="C47" i="63" s="1"/>
  <c r="D47" i="63" s="1"/>
  <c r="E47" i="63" s="1"/>
  <c r="B87" i="63"/>
  <c r="C87" i="63" s="1"/>
  <c r="D87" i="63" s="1"/>
  <c r="E87" i="63" s="1"/>
  <c r="B16" i="63"/>
  <c r="C16" i="63" s="1"/>
  <c r="D16" i="63" s="1"/>
  <c r="E16" i="63" s="1"/>
  <c r="B18" i="63"/>
  <c r="C18" i="63" s="1"/>
  <c r="D18" i="63" s="1"/>
  <c r="E18" i="63" s="1"/>
  <c r="B50" i="63"/>
  <c r="C50" i="63" s="1"/>
  <c r="D50" i="63" s="1"/>
  <c r="E50" i="63" s="1"/>
  <c r="B126" i="63"/>
  <c r="C126" i="63" s="1"/>
  <c r="D126" i="63" s="1"/>
  <c r="E126" i="63" s="1"/>
  <c r="B94" i="63"/>
  <c r="C94" i="63" s="1"/>
  <c r="D94" i="63" s="1"/>
  <c r="E94" i="63" s="1"/>
  <c r="B44" i="63"/>
  <c r="C44" i="63" s="1"/>
  <c r="D44" i="63" s="1"/>
  <c r="E44" i="63" s="1"/>
  <c r="B34" i="63"/>
  <c r="C34" i="63" s="1"/>
  <c r="D34" i="63" s="1"/>
  <c r="E34" i="63" s="1"/>
  <c r="B19" i="63"/>
  <c r="C19" i="63" s="1"/>
  <c r="D19" i="63" s="1"/>
  <c r="E19" i="63" s="1"/>
  <c r="B41" i="63"/>
  <c r="C41" i="63" s="1"/>
  <c r="D41" i="63" s="1"/>
  <c r="E41" i="63" s="1"/>
  <c r="B40" i="63"/>
  <c r="C40" i="63" s="1"/>
  <c r="D40" i="63" s="1"/>
  <c r="E40" i="63" s="1"/>
  <c r="B123" i="63"/>
  <c r="C123" i="63" s="1"/>
  <c r="D123" i="63" s="1"/>
  <c r="E123" i="63" s="1"/>
  <c r="B24" i="63"/>
  <c r="C24" i="63" s="1"/>
  <c r="D24" i="63" s="1"/>
  <c r="E24" i="63" s="1"/>
  <c r="B22" i="63"/>
  <c r="C22" i="63" s="1"/>
  <c r="D22" i="63" s="1"/>
  <c r="E22" i="63" s="1"/>
  <c r="B128" i="63"/>
  <c r="C128" i="63" s="1"/>
  <c r="D128" i="63" s="1"/>
  <c r="E128" i="63" s="1"/>
  <c r="B96" i="63"/>
  <c r="C96" i="63" s="1"/>
  <c r="D96" i="63" s="1"/>
  <c r="E96" i="63" s="1"/>
  <c r="B28" i="63"/>
  <c r="C28" i="63" s="1"/>
  <c r="D28" i="63" s="1"/>
  <c r="E28" i="63" s="1"/>
  <c r="B77" i="63"/>
  <c r="C77" i="63" s="1"/>
  <c r="D77" i="63" s="1"/>
  <c r="E77" i="63" s="1"/>
  <c r="B132" i="63"/>
  <c r="C132" i="63" s="1"/>
  <c r="D132" i="63" s="1"/>
  <c r="E132" i="63" s="1"/>
  <c r="B48" i="63"/>
  <c r="C48" i="63" s="1"/>
  <c r="D48" i="63" s="1"/>
  <c r="E48" i="63" s="1"/>
  <c r="B130" i="63"/>
  <c r="C130" i="63" s="1"/>
  <c r="D130" i="63" s="1"/>
  <c r="E130" i="63" s="1"/>
  <c r="B33" i="63"/>
  <c r="C33" i="63" s="1"/>
  <c r="D33" i="63" s="1"/>
  <c r="E33" i="63" s="1"/>
  <c r="B115" i="63"/>
  <c r="C115" i="63" s="1"/>
  <c r="D115" i="63" s="1"/>
  <c r="E115" i="63" s="1"/>
  <c r="B31" i="63"/>
  <c r="C31" i="63" s="1"/>
  <c r="D31" i="63" s="1"/>
  <c r="E31" i="63" s="1"/>
  <c r="B122" i="63"/>
  <c r="C122" i="63" s="1"/>
  <c r="D122" i="63" s="1"/>
  <c r="E122" i="63" s="1"/>
  <c r="B60" i="63"/>
  <c r="C60" i="63" s="1"/>
  <c r="D60" i="63" s="1"/>
  <c r="E60" i="63" s="1"/>
  <c r="B138" i="63"/>
  <c r="C138" i="63" s="1"/>
  <c r="D138" i="63" s="1"/>
  <c r="E138" i="63" s="1"/>
  <c r="B97" i="63"/>
  <c r="C97" i="63" s="1"/>
  <c r="D97" i="63" s="1"/>
  <c r="E97" i="63" s="1"/>
  <c r="B111" i="63"/>
  <c r="C111" i="63" s="1"/>
  <c r="D111" i="63" s="1"/>
  <c r="E111" i="63" s="1"/>
  <c r="B88" i="63"/>
  <c r="C88" i="63" s="1"/>
  <c r="D88" i="63" s="1"/>
  <c r="E88" i="63" s="1"/>
  <c r="B133" i="63"/>
  <c r="C133" i="63" s="1"/>
  <c r="D133" i="63" s="1"/>
  <c r="E133" i="63" s="1"/>
  <c r="B86" i="63"/>
  <c r="C86" i="63" s="1"/>
  <c r="D86" i="63" s="1"/>
  <c r="E86" i="63" s="1"/>
  <c r="B74" i="63"/>
  <c r="C74" i="63" s="1"/>
  <c r="D74" i="63" s="1"/>
  <c r="E74" i="63" s="1"/>
  <c r="B105" i="63"/>
  <c r="C105" i="63" s="1"/>
  <c r="D105" i="63" s="1"/>
  <c r="E105" i="63" s="1"/>
  <c r="B139" i="63"/>
  <c r="C139" i="63" s="1"/>
  <c r="D139" i="63" s="1"/>
  <c r="E139" i="63" s="1"/>
  <c r="B75" i="63"/>
  <c r="C75" i="63" s="1"/>
  <c r="D75" i="63" s="1"/>
  <c r="E75" i="63" s="1"/>
  <c r="B93" i="63"/>
  <c r="C93" i="63" s="1"/>
  <c r="D93" i="63" s="1"/>
  <c r="E93" i="63" s="1"/>
  <c r="C13" i="63"/>
  <c r="D13" i="63" s="1"/>
  <c r="E13" i="63" s="1"/>
  <c r="C15" i="63"/>
  <c r="D15" i="63" s="1"/>
  <c r="E15" i="63" s="1"/>
  <c r="P28" i="17"/>
  <c r="P29" i="17"/>
  <c r="P26" i="17"/>
  <c r="P27" i="17"/>
  <c r="P22" i="17"/>
  <c r="P24" i="17"/>
  <c r="P23" i="17"/>
  <c r="P25" i="17"/>
  <c r="H26" i="17"/>
  <c r="H27" i="17"/>
  <c r="H24" i="17"/>
  <c r="H25" i="17"/>
  <c r="H22" i="17"/>
  <c r="H28" i="17"/>
  <c r="H23" i="17"/>
  <c r="H29" i="17"/>
  <c r="I25" i="35"/>
  <c r="G25" i="35"/>
  <c r="E25" i="35"/>
  <c r="E27" i="35"/>
  <c r="E142" i="63" l="1"/>
  <c r="F20" i="63" s="1"/>
  <c r="C21" i="15" s="1"/>
  <c r="D142" i="63"/>
  <c r="H13" i="56"/>
  <c r="I13" i="56"/>
  <c r="J13" i="56"/>
  <c r="K13" i="56" s="1"/>
  <c r="H14" i="56"/>
  <c r="I14" i="56"/>
  <c r="J14" i="56"/>
  <c r="K14" i="56" s="1"/>
  <c r="L14" i="56" s="1"/>
  <c r="H15" i="56"/>
  <c r="I15" i="56"/>
  <c r="J15" i="56"/>
  <c r="H16" i="56"/>
  <c r="I16" i="56"/>
  <c r="J16" i="56"/>
  <c r="H17" i="56"/>
  <c r="I17" i="56"/>
  <c r="J17" i="56"/>
  <c r="K17" i="56" s="1"/>
  <c r="H18" i="56"/>
  <c r="I18" i="56"/>
  <c r="J18" i="56"/>
  <c r="K18" i="56" s="1"/>
  <c r="H19" i="56"/>
  <c r="I19" i="56"/>
  <c r="J19" i="56"/>
  <c r="H20" i="56"/>
  <c r="I20" i="56"/>
  <c r="J20" i="56"/>
  <c r="K20" i="56" s="1"/>
  <c r="H21" i="56"/>
  <c r="I21" i="56"/>
  <c r="J21" i="56"/>
  <c r="K21" i="56" s="1"/>
  <c r="H22" i="56"/>
  <c r="I22" i="56"/>
  <c r="J22" i="56"/>
  <c r="K22" i="56" s="1"/>
  <c r="H23" i="56"/>
  <c r="I23" i="56"/>
  <c r="J23" i="56"/>
  <c r="H24" i="56"/>
  <c r="I24" i="56"/>
  <c r="J24" i="56"/>
  <c r="K24" i="56" s="1"/>
  <c r="H25" i="56"/>
  <c r="I25" i="56"/>
  <c r="J25" i="56"/>
  <c r="H26" i="56"/>
  <c r="I26" i="56"/>
  <c r="J26" i="56"/>
  <c r="H27" i="56"/>
  <c r="I27" i="56"/>
  <c r="J27" i="56"/>
  <c r="K27" i="56" s="1"/>
  <c r="H28" i="56"/>
  <c r="I28" i="56"/>
  <c r="J28" i="56"/>
  <c r="K28" i="56" s="1"/>
  <c r="H29" i="56"/>
  <c r="I29" i="56"/>
  <c r="J29" i="56"/>
  <c r="H30" i="56"/>
  <c r="I30" i="56"/>
  <c r="J30" i="56"/>
  <c r="H31" i="56"/>
  <c r="I31" i="56"/>
  <c r="J31" i="56"/>
  <c r="K31" i="56" s="1"/>
  <c r="H32" i="56"/>
  <c r="I32" i="56"/>
  <c r="J32" i="56"/>
  <c r="K32" i="56" s="1"/>
  <c r="H33" i="56"/>
  <c r="I33" i="56"/>
  <c r="J33" i="56"/>
  <c r="H34" i="56"/>
  <c r="I34" i="56"/>
  <c r="J34" i="56"/>
  <c r="H35" i="56"/>
  <c r="I35" i="56"/>
  <c r="J35" i="56"/>
  <c r="K35" i="56" s="1"/>
  <c r="H36" i="56"/>
  <c r="I36" i="56"/>
  <c r="J36" i="56"/>
  <c r="K36" i="56" s="1"/>
  <c r="H37" i="56"/>
  <c r="I37" i="56"/>
  <c r="J37" i="56"/>
  <c r="H38" i="56"/>
  <c r="I38" i="56"/>
  <c r="J38" i="56"/>
  <c r="H39" i="56"/>
  <c r="I39" i="56"/>
  <c r="J39" i="56"/>
  <c r="K39" i="56"/>
  <c r="H40" i="56"/>
  <c r="I40" i="56"/>
  <c r="J40" i="56"/>
  <c r="K40" i="56"/>
  <c r="H41" i="56"/>
  <c r="I41" i="56"/>
  <c r="J41" i="56"/>
  <c r="H42" i="56"/>
  <c r="I42" i="56"/>
  <c r="J42" i="56"/>
  <c r="H43" i="56"/>
  <c r="I43" i="56"/>
  <c r="J43" i="56"/>
  <c r="K43" i="56"/>
  <c r="H44" i="56"/>
  <c r="I44" i="56"/>
  <c r="J44" i="56"/>
  <c r="K44" i="56"/>
  <c r="H45" i="56"/>
  <c r="I45" i="56"/>
  <c r="J45" i="56"/>
  <c r="K45" i="56" s="1"/>
  <c r="H46" i="56"/>
  <c r="I46" i="56"/>
  <c r="J46" i="56"/>
  <c r="K46" i="56" s="1"/>
  <c r="H47" i="56"/>
  <c r="I47" i="56"/>
  <c r="J47" i="56"/>
  <c r="K47" i="56"/>
  <c r="H48" i="56"/>
  <c r="I48" i="56"/>
  <c r="J48" i="56"/>
  <c r="K48" i="56"/>
  <c r="H49" i="56"/>
  <c r="I49" i="56"/>
  <c r="J49" i="56"/>
  <c r="K49" i="56" s="1"/>
  <c r="H50" i="56"/>
  <c r="I50" i="56"/>
  <c r="J50" i="56"/>
  <c r="K50" i="56" s="1"/>
  <c r="H51" i="56"/>
  <c r="I51" i="56"/>
  <c r="J51" i="56"/>
  <c r="K51" i="56"/>
  <c r="H52" i="56"/>
  <c r="I52" i="56"/>
  <c r="J52" i="56"/>
  <c r="K52" i="56"/>
  <c r="H53" i="56"/>
  <c r="I53" i="56"/>
  <c r="J53" i="56"/>
  <c r="K53" i="56"/>
  <c r="H54" i="56"/>
  <c r="I54" i="56"/>
  <c r="J54" i="56"/>
  <c r="K54" i="56"/>
  <c r="H55" i="56"/>
  <c r="I55" i="56"/>
  <c r="J55" i="56"/>
  <c r="K55" i="56"/>
  <c r="H56" i="56"/>
  <c r="I56" i="56"/>
  <c r="J56" i="56"/>
  <c r="K56" i="56"/>
  <c r="H57" i="56"/>
  <c r="I57" i="56"/>
  <c r="J57" i="56"/>
  <c r="K57" i="56"/>
  <c r="H58" i="56"/>
  <c r="I58" i="56"/>
  <c r="J58" i="56"/>
  <c r="K58" i="56"/>
  <c r="H59" i="56"/>
  <c r="I59" i="56"/>
  <c r="J59" i="56"/>
  <c r="K59" i="56"/>
  <c r="H60" i="56"/>
  <c r="I60" i="56"/>
  <c r="J60" i="56"/>
  <c r="K60" i="56"/>
  <c r="H61" i="56"/>
  <c r="I61" i="56"/>
  <c r="J61" i="56"/>
  <c r="K61" i="56"/>
  <c r="H62" i="56"/>
  <c r="I62" i="56"/>
  <c r="J62" i="56"/>
  <c r="K62" i="56"/>
  <c r="H63" i="56"/>
  <c r="I63" i="56"/>
  <c r="J63" i="56"/>
  <c r="K63" i="56"/>
  <c r="H64" i="56"/>
  <c r="I64" i="56"/>
  <c r="J64" i="56"/>
  <c r="K64" i="56"/>
  <c r="H65" i="56"/>
  <c r="I65" i="56"/>
  <c r="J65" i="56"/>
  <c r="K65" i="56"/>
  <c r="H66" i="56"/>
  <c r="I66" i="56"/>
  <c r="J66" i="56"/>
  <c r="K66" i="56"/>
  <c r="H67" i="56"/>
  <c r="I67" i="56"/>
  <c r="J67" i="56"/>
  <c r="K67" i="56"/>
  <c r="H68" i="56"/>
  <c r="I68" i="56"/>
  <c r="J68" i="56"/>
  <c r="K68" i="56"/>
  <c r="H69" i="56"/>
  <c r="I69" i="56"/>
  <c r="J69" i="56"/>
  <c r="K69" i="56"/>
  <c r="H70" i="56"/>
  <c r="I70" i="56"/>
  <c r="J70" i="56"/>
  <c r="K70" i="56"/>
  <c r="H71" i="56"/>
  <c r="I71" i="56"/>
  <c r="J71" i="56"/>
  <c r="K71" i="56"/>
  <c r="H72" i="56"/>
  <c r="I72" i="56"/>
  <c r="J72" i="56"/>
  <c r="K72" i="56"/>
  <c r="H73" i="56"/>
  <c r="I73" i="56"/>
  <c r="J73" i="56"/>
  <c r="K73" i="56"/>
  <c r="H74" i="56"/>
  <c r="I74" i="56"/>
  <c r="J74" i="56"/>
  <c r="K74" i="56"/>
  <c r="H75" i="56"/>
  <c r="I75" i="56"/>
  <c r="J75" i="56"/>
  <c r="K75" i="56"/>
  <c r="H76" i="56"/>
  <c r="I76" i="56"/>
  <c r="J76" i="56"/>
  <c r="K76" i="56"/>
  <c r="H77" i="56"/>
  <c r="I77" i="56"/>
  <c r="J77" i="56"/>
  <c r="K77" i="56"/>
  <c r="H78" i="56"/>
  <c r="I78" i="56"/>
  <c r="J78" i="56"/>
  <c r="K78" i="56"/>
  <c r="H79" i="56"/>
  <c r="I79" i="56"/>
  <c r="J79" i="56"/>
  <c r="K79" i="56"/>
  <c r="H80" i="56"/>
  <c r="I80" i="56"/>
  <c r="J80" i="56"/>
  <c r="K80" i="56"/>
  <c r="H81" i="56"/>
  <c r="I81" i="56"/>
  <c r="J81" i="56"/>
  <c r="K81" i="56"/>
  <c r="H82" i="56"/>
  <c r="I82" i="56"/>
  <c r="J82" i="56"/>
  <c r="K82" i="56"/>
  <c r="H83" i="56"/>
  <c r="I83" i="56"/>
  <c r="J83" i="56"/>
  <c r="K83" i="56"/>
  <c r="H84" i="56"/>
  <c r="I84" i="56"/>
  <c r="J84" i="56"/>
  <c r="K84" i="56"/>
  <c r="H85" i="56"/>
  <c r="I85" i="56"/>
  <c r="J85" i="56"/>
  <c r="K85" i="56"/>
  <c r="H86" i="56"/>
  <c r="I86" i="56"/>
  <c r="J86" i="56"/>
  <c r="K86" i="56"/>
  <c r="H87" i="56"/>
  <c r="I87" i="56"/>
  <c r="J87" i="56"/>
  <c r="K87" i="56"/>
  <c r="H88" i="56"/>
  <c r="I88" i="56"/>
  <c r="J88" i="56"/>
  <c r="K88" i="56"/>
  <c r="H89" i="56"/>
  <c r="I89" i="56"/>
  <c r="J89" i="56"/>
  <c r="K89" i="56"/>
  <c r="H90" i="56"/>
  <c r="I90" i="56"/>
  <c r="J90" i="56"/>
  <c r="K90" i="56"/>
  <c r="H91" i="56"/>
  <c r="I91" i="56"/>
  <c r="J91" i="56"/>
  <c r="K91" i="56"/>
  <c r="H92" i="56"/>
  <c r="I92" i="56"/>
  <c r="J92" i="56"/>
  <c r="K92" i="56"/>
  <c r="H93" i="56"/>
  <c r="I93" i="56"/>
  <c r="J93" i="56"/>
  <c r="K93" i="56"/>
  <c r="H94" i="56"/>
  <c r="I94" i="56"/>
  <c r="J94" i="56"/>
  <c r="K94" i="56"/>
  <c r="H95" i="56"/>
  <c r="I95" i="56"/>
  <c r="J95" i="56"/>
  <c r="K95" i="56"/>
  <c r="H96" i="56"/>
  <c r="I96" i="56"/>
  <c r="J96" i="56"/>
  <c r="K96" i="56"/>
  <c r="H97" i="56"/>
  <c r="I97" i="56"/>
  <c r="J97" i="56"/>
  <c r="K97" i="56"/>
  <c r="H98" i="56"/>
  <c r="I98" i="56"/>
  <c r="J98" i="56"/>
  <c r="K98" i="56"/>
  <c r="H99" i="56"/>
  <c r="I99" i="56"/>
  <c r="J99" i="56"/>
  <c r="K99" i="56"/>
  <c r="H100" i="56"/>
  <c r="I100" i="56"/>
  <c r="J100" i="56"/>
  <c r="K100" i="56"/>
  <c r="H101" i="56"/>
  <c r="I101" i="56"/>
  <c r="J101" i="56"/>
  <c r="K101" i="56"/>
  <c r="H102" i="56"/>
  <c r="I102" i="56"/>
  <c r="J102" i="56"/>
  <c r="K102" i="56"/>
  <c r="H103" i="56"/>
  <c r="I103" i="56"/>
  <c r="J103" i="56"/>
  <c r="K103" i="56"/>
  <c r="H104" i="56"/>
  <c r="I104" i="56"/>
  <c r="J104" i="56"/>
  <c r="K104" i="56"/>
  <c r="H105" i="56"/>
  <c r="I105" i="56"/>
  <c r="J105" i="56"/>
  <c r="K105" i="56"/>
  <c r="H106" i="56"/>
  <c r="I106" i="56"/>
  <c r="J106" i="56"/>
  <c r="K106" i="56"/>
  <c r="H107" i="56"/>
  <c r="I107" i="56"/>
  <c r="J107" i="56"/>
  <c r="K107" i="56"/>
  <c r="H108" i="56"/>
  <c r="I108" i="56"/>
  <c r="J108" i="56"/>
  <c r="K108" i="56"/>
  <c r="H109" i="56"/>
  <c r="I109" i="56"/>
  <c r="J109" i="56"/>
  <c r="K109" i="56"/>
  <c r="H110" i="56"/>
  <c r="I110" i="56"/>
  <c r="J110" i="56"/>
  <c r="K110" i="56"/>
  <c r="H111" i="56"/>
  <c r="I111" i="56"/>
  <c r="J111" i="56"/>
  <c r="K111" i="56"/>
  <c r="H112" i="56"/>
  <c r="I112" i="56"/>
  <c r="J112" i="56"/>
  <c r="K112" i="56"/>
  <c r="H113" i="56"/>
  <c r="I113" i="56"/>
  <c r="J113" i="56"/>
  <c r="K113" i="56"/>
  <c r="H114" i="56"/>
  <c r="I114" i="56"/>
  <c r="J114" i="56"/>
  <c r="K114" i="56"/>
  <c r="H115" i="56"/>
  <c r="I115" i="56"/>
  <c r="J115" i="56"/>
  <c r="K115" i="56"/>
  <c r="H116" i="56"/>
  <c r="I116" i="56"/>
  <c r="J116" i="56"/>
  <c r="K116" i="56"/>
  <c r="H117" i="56"/>
  <c r="I117" i="56"/>
  <c r="J117" i="56"/>
  <c r="K117" i="56"/>
  <c r="H118" i="56"/>
  <c r="I118" i="56"/>
  <c r="J118" i="56"/>
  <c r="K118" i="56"/>
  <c r="H119" i="56"/>
  <c r="I119" i="56"/>
  <c r="J119" i="56"/>
  <c r="K119" i="56"/>
  <c r="H120" i="56"/>
  <c r="I120" i="56"/>
  <c r="J120" i="56"/>
  <c r="K120" i="56"/>
  <c r="H121" i="56"/>
  <c r="I121" i="56"/>
  <c r="J121" i="56"/>
  <c r="K121" i="56"/>
  <c r="H122" i="56"/>
  <c r="I122" i="56"/>
  <c r="J122" i="56"/>
  <c r="K122" i="56"/>
  <c r="H123" i="56"/>
  <c r="I123" i="56"/>
  <c r="J123" i="56"/>
  <c r="K123" i="56"/>
  <c r="H124" i="56"/>
  <c r="I124" i="56"/>
  <c r="J124" i="56"/>
  <c r="K124" i="56"/>
  <c r="H125" i="56"/>
  <c r="I125" i="56"/>
  <c r="J125" i="56"/>
  <c r="K125" i="56"/>
  <c r="H126" i="56"/>
  <c r="I126" i="56"/>
  <c r="J126" i="56"/>
  <c r="K126" i="56"/>
  <c r="H127" i="56"/>
  <c r="I127" i="56"/>
  <c r="J127" i="56"/>
  <c r="K127" i="56"/>
  <c r="H128" i="56"/>
  <c r="I128" i="56"/>
  <c r="J128" i="56"/>
  <c r="K128" i="56"/>
  <c r="H129" i="56"/>
  <c r="I129" i="56"/>
  <c r="J129" i="56"/>
  <c r="K129" i="56"/>
  <c r="H130" i="56"/>
  <c r="I130" i="56"/>
  <c r="J130" i="56"/>
  <c r="K130" i="56"/>
  <c r="H131" i="56"/>
  <c r="I131" i="56"/>
  <c r="J131" i="56"/>
  <c r="K131" i="56"/>
  <c r="H132" i="56"/>
  <c r="I132" i="56"/>
  <c r="J132" i="56"/>
  <c r="K132" i="56"/>
  <c r="H133" i="56"/>
  <c r="I133" i="56"/>
  <c r="J133" i="56"/>
  <c r="K133" i="56"/>
  <c r="H134" i="56"/>
  <c r="I134" i="56"/>
  <c r="J134" i="56"/>
  <c r="K134" i="56"/>
  <c r="H135" i="56"/>
  <c r="I135" i="56"/>
  <c r="J135" i="56"/>
  <c r="K135" i="56"/>
  <c r="H136" i="56"/>
  <c r="I136" i="56"/>
  <c r="J136" i="56"/>
  <c r="K136" i="56"/>
  <c r="H137" i="56"/>
  <c r="I137" i="56"/>
  <c r="J137" i="56"/>
  <c r="K137" i="56"/>
  <c r="H138" i="56"/>
  <c r="I138" i="56"/>
  <c r="J138" i="56"/>
  <c r="K138" i="56"/>
  <c r="H139" i="56"/>
  <c r="I139" i="56"/>
  <c r="J139" i="56"/>
  <c r="K139" i="56"/>
  <c r="H140" i="56"/>
  <c r="I140" i="56"/>
  <c r="J140" i="56"/>
  <c r="K140" i="56"/>
  <c r="H141" i="56"/>
  <c r="I141" i="56"/>
  <c r="J141" i="56"/>
  <c r="K141" i="56"/>
  <c r="H12" i="56"/>
  <c r="A32" i="56"/>
  <c r="A33" i="56"/>
  <c r="A34" i="56"/>
  <c r="A35" i="56"/>
  <c r="A36" i="56"/>
  <c r="A37" i="56"/>
  <c r="A38" i="56"/>
  <c r="A39" i="56"/>
  <c r="A40" i="56"/>
  <c r="A41" i="56"/>
  <c r="R141" i="56" l="1"/>
  <c r="N81" i="56"/>
  <c r="Z141" i="56"/>
  <c r="Z137" i="56"/>
  <c r="S104" i="56"/>
  <c r="O92" i="56"/>
  <c r="Z87" i="56"/>
  <c r="S82" i="56"/>
  <c r="V81" i="56"/>
  <c r="S80" i="56"/>
  <c r="S78" i="56"/>
  <c r="U122" i="56"/>
  <c r="R111" i="56"/>
  <c r="T109" i="56"/>
  <c r="Z107" i="56"/>
  <c r="Z103" i="56"/>
  <c r="M60" i="56"/>
  <c r="U134" i="56"/>
  <c r="R133" i="56"/>
  <c r="W132" i="56"/>
  <c r="S124" i="56"/>
  <c r="R123" i="56"/>
  <c r="T117" i="56"/>
  <c r="N99" i="56"/>
  <c r="Z95" i="56"/>
  <c r="N73" i="56"/>
  <c r="T69" i="56"/>
  <c r="S68" i="56"/>
  <c r="X63" i="56"/>
  <c r="T61" i="56"/>
  <c r="P59" i="56"/>
  <c r="S138" i="56"/>
  <c r="V129" i="56"/>
  <c r="P121" i="56"/>
  <c r="S120" i="56"/>
  <c r="R115" i="56"/>
  <c r="S112" i="56"/>
  <c r="Z111" i="56"/>
  <c r="O100" i="56"/>
  <c r="V99" i="56"/>
  <c r="N91" i="56"/>
  <c r="S88" i="56"/>
  <c r="L77" i="56"/>
  <c r="S74" i="56"/>
  <c r="S72" i="56"/>
  <c r="W66" i="56"/>
  <c r="V53" i="56"/>
  <c r="M52" i="56"/>
  <c r="S32" i="56"/>
  <c r="R31" i="56"/>
  <c r="S28" i="56"/>
  <c r="Q24" i="56"/>
  <c r="Z129" i="56"/>
  <c r="R137" i="56"/>
  <c r="P135" i="56"/>
  <c r="X135" i="56"/>
  <c r="W140" i="56"/>
  <c r="Z133" i="56"/>
  <c r="Z127" i="56"/>
  <c r="U126" i="56"/>
  <c r="X121" i="56"/>
  <c r="S116" i="56"/>
  <c r="Z115" i="56"/>
  <c r="O114" i="56"/>
  <c r="M110" i="56"/>
  <c r="R97" i="56"/>
  <c r="V91" i="56"/>
  <c r="S90" i="56"/>
  <c r="Z89" i="56"/>
  <c r="R87" i="56"/>
  <c r="Y82" i="56"/>
  <c r="T77" i="56"/>
  <c r="O70" i="56"/>
  <c r="P65" i="56"/>
  <c r="S62" i="56"/>
  <c r="Q56" i="56"/>
  <c r="S54" i="56"/>
  <c r="R53" i="56"/>
  <c r="Q106" i="56"/>
  <c r="Y106" i="56"/>
  <c r="S92" i="56"/>
  <c r="W92" i="56"/>
  <c r="O136" i="56"/>
  <c r="W136" i="56"/>
  <c r="S100" i="56"/>
  <c r="W100" i="56"/>
  <c r="L141" i="56"/>
  <c r="V139" i="56"/>
  <c r="L138" i="56"/>
  <c r="L137" i="56"/>
  <c r="T135" i="56"/>
  <c r="L134" i="56"/>
  <c r="L133" i="56"/>
  <c r="V131" i="56"/>
  <c r="Z123" i="56"/>
  <c r="O118" i="56"/>
  <c r="X113" i="56"/>
  <c r="S98" i="56"/>
  <c r="Z97" i="56"/>
  <c r="S84" i="56"/>
  <c r="X75" i="56"/>
  <c r="O66" i="56"/>
  <c r="R57" i="56"/>
  <c r="Y56" i="56"/>
  <c r="P51" i="56"/>
  <c r="Z43" i="56"/>
  <c r="R20" i="56"/>
  <c r="O110" i="56"/>
  <c r="Q110" i="56"/>
  <c r="Y110" i="56"/>
  <c r="L108" i="56"/>
  <c r="S108" i="56"/>
  <c r="Q102" i="56"/>
  <c r="Y102" i="56"/>
  <c r="L96" i="56"/>
  <c r="O96" i="56"/>
  <c r="W96" i="56"/>
  <c r="L95" i="56"/>
  <c r="N95" i="56"/>
  <c r="V95" i="56"/>
  <c r="R83" i="56"/>
  <c r="Z83" i="56"/>
  <c r="R73" i="56"/>
  <c r="Z73" i="56"/>
  <c r="N61" i="56"/>
  <c r="X61" i="56"/>
  <c r="L128" i="56"/>
  <c r="U128" i="56"/>
  <c r="R103" i="56"/>
  <c r="O84" i="56"/>
  <c r="N83" i="56"/>
  <c r="L67" i="56"/>
  <c r="X67" i="56"/>
  <c r="N65" i="56"/>
  <c r="T65" i="56"/>
  <c r="O52" i="56"/>
  <c r="U52" i="56"/>
  <c r="V141" i="56"/>
  <c r="N141" i="56"/>
  <c r="L140" i="56"/>
  <c r="W138" i="56"/>
  <c r="O138" i="56"/>
  <c r="V137" i="56"/>
  <c r="N137" i="56"/>
  <c r="S136" i="56"/>
  <c r="N135" i="56"/>
  <c r="Y134" i="56"/>
  <c r="Q134" i="56"/>
  <c r="V133" i="56"/>
  <c r="N133" i="56"/>
  <c r="L132" i="56"/>
  <c r="L130" i="56"/>
  <c r="U130" i="56"/>
  <c r="L127" i="56"/>
  <c r="R127" i="56"/>
  <c r="Y126" i="56"/>
  <c r="Q122" i="56"/>
  <c r="Y122" i="56"/>
  <c r="L121" i="56"/>
  <c r="T121" i="56"/>
  <c r="P117" i="56"/>
  <c r="X117" i="56"/>
  <c r="U110" i="56"/>
  <c r="M109" i="56"/>
  <c r="X109" i="56"/>
  <c r="L107" i="56"/>
  <c r="R107" i="56"/>
  <c r="M106" i="56"/>
  <c r="U106" i="56"/>
  <c r="U102" i="56"/>
  <c r="R99" i="56"/>
  <c r="Z99" i="56"/>
  <c r="S96" i="56"/>
  <c r="R95" i="56"/>
  <c r="R91" i="56"/>
  <c r="Z91" i="56"/>
  <c r="L88" i="56"/>
  <c r="O88" i="56"/>
  <c r="W88" i="56"/>
  <c r="L87" i="56"/>
  <c r="N87" i="56"/>
  <c r="V87" i="56"/>
  <c r="W84" i="56"/>
  <c r="V83" i="56"/>
  <c r="R81" i="56"/>
  <c r="Z81" i="56"/>
  <c r="N77" i="56"/>
  <c r="P77" i="56"/>
  <c r="X77" i="56"/>
  <c r="V73" i="56"/>
  <c r="S70" i="56"/>
  <c r="W70" i="56"/>
  <c r="P69" i="56"/>
  <c r="X69" i="56"/>
  <c r="X65" i="56"/>
  <c r="M64" i="56"/>
  <c r="S64" i="56"/>
  <c r="O60" i="56"/>
  <c r="U60" i="56"/>
  <c r="N35" i="56"/>
  <c r="Z35" i="56"/>
  <c r="W126" i="56"/>
  <c r="M125" i="56"/>
  <c r="L124" i="56"/>
  <c r="L123" i="56"/>
  <c r="O122" i="56"/>
  <c r="M121" i="56"/>
  <c r="L120" i="56"/>
  <c r="L119" i="56"/>
  <c r="M117" i="56"/>
  <c r="L116" i="56"/>
  <c r="L115" i="56"/>
  <c r="M113" i="56"/>
  <c r="L112" i="56"/>
  <c r="L111" i="56"/>
  <c r="O106" i="56"/>
  <c r="M105" i="56"/>
  <c r="L104" i="56"/>
  <c r="L103" i="56"/>
  <c r="O102" i="56"/>
  <c r="X101" i="56"/>
  <c r="L100" i="56"/>
  <c r="L99" i="56"/>
  <c r="S94" i="56"/>
  <c r="Z93" i="56"/>
  <c r="L92" i="56"/>
  <c r="L91" i="56"/>
  <c r="S86" i="56"/>
  <c r="Z85" i="56"/>
  <c r="L84" i="56"/>
  <c r="L83" i="56"/>
  <c r="O82" i="56"/>
  <c r="L81" i="56"/>
  <c r="X79" i="56"/>
  <c r="S76" i="56"/>
  <c r="O74" i="56"/>
  <c r="L73" i="56"/>
  <c r="X71" i="56"/>
  <c r="N69" i="56"/>
  <c r="M68" i="56"/>
  <c r="S66" i="56"/>
  <c r="L63" i="56"/>
  <c r="Z57" i="56"/>
  <c r="L55" i="56"/>
  <c r="L47" i="56"/>
  <c r="Q44" i="56"/>
  <c r="R39" i="56"/>
  <c r="S36" i="56"/>
  <c r="Z27" i="56"/>
  <c r="Z20" i="56"/>
  <c r="Z139" i="56"/>
  <c r="R139" i="56"/>
  <c r="T113" i="56"/>
  <c r="P113" i="56"/>
  <c r="L113" i="56"/>
  <c r="M102" i="56"/>
  <c r="R93" i="56"/>
  <c r="R85" i="56"/>
  <c r="L69" i="56"/>
  <c r="Z131" i="56"/>
  <c r="R131" i="56"/>
  <c r="R129" i="56"/>
  <c r="M122" i="56"/>
  <c r="Y118" i="56"/>
  <c r="U118" i="56"/>
  <c r="Q118" i="56"/>
  <c r="M118" i="56"/>
  <c r="L117" i="56"/>
  <c r="Y114" i="56"/>
  <c r="U114" i="56"/>
  <c r="Q114" i="56"/>
  <c r="M114" i="56"/>
  <c r="P109" i="56"/>
  <c r="L109" i="56"/>
  <c r="X105" i="56"/>
  <c r="T105" i="56"/>
  <c r="P105" i="56"/>
  <c r="L105" i="56"/>
  <c r="R101" i="56"/>
  <c r="R89" i="56"/>
  <c r="W78" i="56"/>
  <c r="O78" i="56"/>
  <c r="L65" i="56"/>
  <c r="W62" i="56"/>
  <c r="O62" i="56"/>
  <c r="P61" i="56"/>
  <c r="L61" i="56"/>
  <c r="L59" i="56"/>
  <c r="N53" i="56"/>
  <c r="L51" i="56"/>
  <c r="X141" i="56"/>
  <c r="T141" i="56"/>
  <c r="P141" i="56"/>
  <c r="M141" i="56"/>
  <c r="S140" i="56"/>
  <c r="P139" i="56"/>
  <c r="Y138" i="56"/>
  <c r="U138" i="56"/>
  <c r="Q138" i="56"/>
  <c r="M138" i="56"/>
  <c r="X137" i="56"/>
  <c r="T137" i="56"/>
  <c r="P137" i="56"/>
  <c r="M137" i="56"/>
  <c r="L136" i="56"/>
  <c r="Z135" i="56"/>
  <c r="V135" i="56"/>
  <c r="R135" i="56"/>
  <c r="M135" i="56"/>
  <c r="W134" i="56"/>
  <c r="S134" i="56"/>
  <c r="O134" i="56"/>
  <c r="X133" i="56"/>
  <c r="T133" i="56"/>
  <c r="P133" i="56"/>
  <c r="M133" i="56"/>
  <c r="S132" i="56"/>
  <c r="P131" i="56"/>
  <c r="Y130" i="56"/>
  <c r="Q130" i="56"/>
  <c r="P129" i="56"/>
  <c r="Y128" i="56"/>
  <c r="Q128" i="56"/>
  <c r="V127" i="56"/>
  <c r="N127" i="56"/>
  <c r="L126" i="56"/>
  <c r="W124" i="56"/>
  <c r="O124" i="56"/>
  <c r="V123" i="56"/>
  <c r="N123" i="56"/>
  <c r="W122" i="56"/>
  <c r="S122" i="56"/>
  <c r="L122" i="56"/>
  <c r="Z121" i="56"/>
  <c r="V121" i="56"/>
  <c r="R121" i="56"/>
  <c r="N121" i="56"/>
  <c r="W120" i="56"/>
  <c r="O120" i="56"/>
  <c r="W118" i="56"/>
  <c r="S118" i="56"/>
  <c r="L118" i="56"/>
  <c r="Z117" i="56"/>
  <c r="V117" i="56"/>
  <c r="R117" i="56"/>
  <c r="N117" i="56"/>
  <c r="W116" i="56"/>
  <c r="O116" i="56"/>
  <c r="V115" i="56"/>
  <c r="N115" i="56"/>
  <c r="W114" i="56"/>
  <c r="S114" i="56"/>
  <c r="L114" i="56"/>
  <c r="Z113" i="56"/>
  <c r="V113" i="56"/>
  <c r="R113" i="56"/>
  <c r="N113" i="56"/>
  <c r="W112" i="56"/>
  <c r="O112" i="56"/>
  <c r="V111" i="56"/>
  <c r="N111" i="56"/>
  <c r="W110" i="56"/>
  <c r="S110" i="56"/>
  <c r="L110" i="56"/>
  <c r="Z109" i="56"/>
  <c r="V109" i="56"/>
  <c r="R109" i="56"/>
  <c r="N109" i="56"/>
  <c r="W108" i="56"/>
  <c r="O108" i="56"/>
  <c r="V107" i="56"/>
  <c r="N107" i="56"/>
  <c r="W106" i="56"/>
  <c r="S106" i="56"/>
  <c r="L106" i="56"/>
  <c r="Z105" i="56"/>
  <c r="V105" i="56"/>
  <c r="R105" i="56"/>
  <c r="N105" i="56"/>
  <c r="W104" i="56"/>
  <c r="O104" i="56"/>
  <c r="V103" i="56"/>
  <c r="N103" i="56"/>
  <c r="W102" i="56"/>
  <c r="S102" i="56"/>
  <c r="L102" i="56"/>
  <c r="Y100" i="56"/>
  <c r="U100" i="56"/>
  <c r="Q100" i="56"/>
  <c r="M100" i="56"/>
  <c r="X99" i="56"/>
  <c r="T99" i="56"/>
  <c r="P99" i="56"/>
  <c r="M99" i="56"/>
  <c r="Y96" i="56"/>
  <c r="U96" i="56"/>
  <c r="Q96" i="56"/>
  <c r="M96" i="56"/>
  <c r="X95" i="56"/>
  <c r="T95" i="56"/>
  <c r="P95" i="56"/>
  <c r="M95" i="56"/>
  <c r="Y92" i="56"/>
  <c r="U92" i="56"/>
  <c r="Q92" i="56"/>
  <c r="M92" i="56"/>
  <c r="X91" i="56"/>
  <c r="T91" i="56"/>
  <c r="P91" i="56"/>
  <c r="M91" i="56"/>
  <c r="Y88" i="56"/>
  <c r="U88" i="56"/>
  <c r="Q88" i="56"/>
  <c r="M88" i="56"/>
  <c r="X87" i="56"/>
  <c r="T87" i="56"/>
  <c r="P87" i="56"/>
  <c r="M87" i="56"/>
  <c r="Y84" i="56"/>
  <c r="U84" i="56"/>
  <c r="Q84" i="56"/>
  <c r="M84" i="56"/>
  <c r="X83" i="56"/>
  <c r="T83" i="56"/>
  <c r="P83" i="56"/>
  <c r="M83" i="56"/>
  <c r="W82" i="56"/>
  <c r="X81" i="56"/>
  <c r="T81" i="56"/>
  <c r="P81" i="56"/>
  <c r="Z77" i="56"/>
  <c r="V77" i="56"/>
  <c r="R77" i="56"/>
  <c r="W74" i="56"/>
  <c r="X73" i="56"/>
  <c r="T73" i="56"/>
  <c r="P73" i="56"/>
  <c r="Z69" i="56"/>
  <c r="V69" i="56"/>
  <c r="R69" i="56"/>
  <c r="W68" i="56"/>
  <c r="O68" i="56"/>
  <c r="P67" i="56"/>
  <c r="Z65" i="56"/>
  <c r="V65" i="56"/>
  <c r="R65" i="56"/>
  <c r="W64" i="56"/>
  <c r="O64" i="56"/>
  <c r="P63" i="56"/>
  <c r="Z61" i="56"/>
  <c r="V61" i="56"/>
  <c r="R61" i="56"/>
  <c r="Y60" i="56"/>
  <c r="Q60" i="56"/>
  <c r="T59" i="56"/>
  <c r="O58" i="56"/>
  <c r="L57" i="56"/>
  <c r="M56" i="56"/>
  <c r="T55" i="56"/>
  <c r="O54" i="56"/>
  <c r="Z53" i="56"/>
  <c r="L53" i="56"/>
  <c r="Y52" i="56"/>
  <c r="Q52" i="56"/>
  <c r="T51" i="56"/>
  <c r="M48" i="56"/>
  <c r="X47" i="56"/>
  <c r="N43" i="56"/>
  <c r="S40" i="56"/>
  <c r="Z39" i="56"/>
  <c r="R35" i="56"/>
  <c r="N27" i="56"/>
  <c r="Y24" i="56"/>
  <c r="L22" i="56"/>
  <c r="N20" i="56"/>
  <c r="L94" i="56"/>
  <c r="M94" i="56"/>
  <c r="Q94" i="56"/>
  <c r="U94" i="56"/>
  <c r="Y94" i="56"/>
  <c r="L93" i="56"/>
  <c r="P93" i="56"/>
  <c r="T93" i="56"/>
  <c r="X93" i="56"/>
  <c r="L90" i="56"/>
  <c r="M90" i="56"/>
  <c r="Q90" i="56"/>
  <c r="U90" i="56"/>
  <c r="Y90" i="56"/>
  <c r="L89" i="56"/>
  <c r="P89" i="56"/>
  <c r="T89" i="56"/>
  <c r="X89" i="56"/>
  <c r="L86" i="56"/>
  <c r="M86" i="56"/>
  <c r="Q86" i="56"/>
  <c r="U86" i="56"/>
  <c r="Y86" i="56"/>
  <c r="L85" i="56"/>
  <c r="P85" i="56"/>
  <c r="T85" i="56"/>
  <c r="X85" i="56"/>
  <c r="M80" i="56"/>
  <c r="Q80" i="56"/>
  <c r="U80" i="56"/>
  <c r="Y80" i="56"/>
  <c r="L79" i="56"/>
  <c r="T79" i="56"/>
  <c r="M76" i="56"/>
  <c r="Q76" i="56"/>
  <c r="U76" i="56"/>
  <c r="Y76" i="56"/>
  <c r="L75" i="56"/>
  <c r="T75" i="56"/>
  <c r="M72" i="56"/>
  <c r="Q72" i="56"/>
  <c r="U72" i="56"/>
  <c r="Y72" i="56"/>
  <c r="L71" i="56"/>
  <c r="T71" i="56"/>
  <c r="Z119" i="56"/>
  <c r="V119" i="56"/>
  <c r="R119" i="56"/>
  <c r="N119" i="56"/>
  <c r="L101" i="56"/>
  <c r="P101" i="56"/>
  <c r="T101" i="56"/>
  <c r="L98" i="56"/>
  <c r="M98" i="56"/>
  <c r="Q98" i="56"/>
  <c r="U98" i="56"/>
  <c r="Y98" i="56"/>
  <c r="L97" i="56"/>
  <c r="P97" i="56"/>
  <c r="T97" i="56"/>
  <c r="X97" i="56"/>
  <c r="Y140" i="56"/>
  <c r="U140" i="56"/>
  <c r="Q140" i="56"/>
  <c r="X139" i="56"/>
  <c r="T139" i="56"/>
  <c r="M139" i="56"/>
  <c r="Y136" i="56"/>
  <c r="U136" i="56"/>
  <c r="Q136" i="56"/>
  <c r="M136" i="56"/>
  <c r="Y132" i="56"/>
  <c r="U132" i="56"/>
  <c r="Q132" i="56"/>
  <c r="X131" i="56"/>
  <c r="T131" i="56"/>
  <c r="M131" i="56"/>
  <c r="W130" i="56"/>
  <c r="S130" i="56"/>
  <c r="O130" i="56"/>
  <c r="X129" i="56"/>
  <c r="T129" i="56"/>
  <c r="M129" i="56"/>
  <c r="W128" i="56"/>
  <c r="S128" i="56"/>
  <c r="O128" i="56"/>
  <c r="X127" i="56"/>
  <c r="T127" i="56"/>
  <c r="P127" i="56"/>
  <c r="M127" i="56"/>
  <c r="Y124" i="56"/>
  <c r="U124" i="56"/>
  <c r="Q124" i="56"/>
  <c r="M124" i="56"/>
  <c r="X123" i="56"/>
  <c r="T123" i="56"/>
  <c r="P123" i="56"/>
  <c r="M123" i="56"/>
  <c r="Y120" i="56"/>
  <c r="U120" i="56"/>
  <c r="Q120" i="56"/>
  <c r="M120" i="56"/>
  <c r="X119" i="56"/>
  <c r="T119" i="56"/>
  <c r="P119" i="56"/>
  <c r="M119" i="56"/>
  <c r="Y116" i="56"/>
  <c r="U116" i="56"/>
  <c r="Q116" i="56"/>
  <c r="M116" i="56"/>
  <c r="X115" i="56"/>
  <c r="T115" i="56"/>
  <c r="P115" i="56"/>
  <c r="M115" i="56"/>
  <c r="Y112" i="56"/>
  <c r="U112" i="56"/>
  <c r="Q112" i="56"/>
  <c r="M112" i="56"/>
  <c r="X111" i="56"/>
  <c r="T111" i="56"/>
  <c r="P111" i="56"/>
  <c r="M111" i="56"/>
  <c r="Y108" i="56"/>
  <c r="U108" i="56"/>
  <c r="Q108" i="56"/>
  <c r="M108" i="56"/>
  <c r="X107" i="56"/>
  <c r="T107" i="56"/>
  <c r="P107" i="56"/>
  <c r="M107" i="56"/>
  <c r="Y104" i="56"/>
  <c r="U104" i="56"/>
  <c r="Q104" i="56"/>
  <c r="M104" i="56"/>
  <c r="X103" i="56"/>
  <c r="T103" i="56"/>
  <c r="P103" i="56"/>
  <c r="M103" i="56"/>
  <c r="Z101" i="56"/>
  <c r="V101" i="56"/>
  <c r="N101" i="56"/>
  <c r="W98" i="56"/>
  <c r="O98" i="56"/>
  <c r="V97" i="56"/>
  <c r="N97" i="56"/>
  <c r="W94" i="56"/>
  <c r="O94" i="56"/>
  <c r="V93" i="56"/>
  <c r="N93" i="56"/>
  <c r="W90" i="56"/>
  <c r="O90" i="56"/>
  <c r="V89" i="56"/>
  <c r="N89" i="56"/>
  <c r="W86" i="56"/>
  <c r="O86" i="56"/>
  <c r="V85" i="56"/>
  <c r="N85" i="56"/>
  <c r="W80" i="56"/>
  <c r="O80" i="56"/>
  <c r="P79" i="56"/>
  <c r="W76" i="56"/>
  <c r="O76" i="56"/>
  <c r="P75" i="56"/>
  <c r="W72" i="56"/>
  <c r="O72" i="56"/>
  <c r="P71" i="56"/>
  <c r="M101" i="56"/>
  <c r="M97" i="56"/>
  <c r="M93" i="56"/>
  <c r="M89" i="56"/>
  <c r="M85" i="56"/>
  <c r="Y68" i="56"/>
  <c r="U68" i="56"/>
  <c r="Q68" i="56"/>
  <c r="T67" i="56"/>
  <c r="Y64" i="56"/>
  <c r="U64" i="56"/>
  <c r="Q64" i="56"/>
  <c r="T63" i="56"/>
  <c r="S58" i="56"/>
  <c r="V57" i="56"/>
  <c r="N57" i="56"/>
  <c r="U56" i="56"/>
  <c r="O56" i="56"/>
  <c r="P55" i="56"/>
  <c r="S48" i="56"/>
  <c r="Y44" i="56"/>
  <c r="R43" i="56"/>
  <c r="Z31" i="56"/>
  <c r="R27" i="56"/>
  <c r="U24" i="56"/>
  <c r="K16" i="56"/>
  <c r="R16" i="56" s="1"/>
  <c r="W60" i="56"/>
  <c r="S60" i="56"/>
  <c r="X59" i="56"/>
  <c r="W58" i="56"/>
  <c r="X57" i="56"/>
  <c r="T57" i="56"/>
  <c r="P57" i="56"/>
  <c r="W56" i="56"/>
  <c r="S56" i="56"/>
  <c r="X55" i="56"/>
  <c r="W54" i="56"/>
  <c r="X53" i="56"/>
  <c r="T53" i="56"/>
  <c r="P53" i="56"/>
  <c r="W52" i="56"/>
  <c r="S52" i="56"/>
  <c r="X51" i="56"/>
  <c r="W48" i="56"/>
  <c r="O48" i="56"/>
  <c r="P47" i="56"/>
  <c r="U44" i="56"/>
  <c r="V43" i="56"/>
  <c r="V35" i="56"/>
  <c r="V27" i="56"/>
  <c r="V20" i="56"/>
  <c r="L18" i="56"/>
  <c r="L49" i="56"/>
  <c r="P49" i="56"/>
  <c r="T49" i="56"/>
  <c r="X49" i="56"/>
  <c r="O46" i="56"/>
  <c r="W46" i="56"/>
  <c r="O50" i="56"/>
  <c r="W50" i="56"/>
  <c r="L45" i="56"/>
  <c r="P45" i="56"/>
  <c r="T45" i="56"/>
  <c r="X45" i="56"/>
  <c r="L39" i="56"/>
  <c r="P39" i="56"/>
  <c r="T39" i="56"/>
  <c r="X39" i="56"/>
  <c r="K38" i="56"/>
  <c r="O38" i="56" s="1"/>
  <c r="K37" i="56"/>
  <c r="T37" i="56" s="1"/>
  <c r="L31" i="56"/>
  <c r="P31" i="56"/>
  <c r="T31" i="56"/>
  <c r="X31" i="56"/>
  <c r="K30" i="56"/>
  <c r="O30" i="56" s="1"/>
  <c r="K29" i="56"/>
  <c r="T29" i="56" s="1"/>
  <c r="L24" i="56"/>
  <c r="P24" i="56"/>
  <c r="R24" i="56"/>
  <c r="T24" i="56"/>
  <c r="V24" i="56"/>
  <c r="X24" i="56"/>
  <c r="Z24" i="56"/>
  <c r="K23" i="56"/>
  <c r="S23" i="56" s="1"/>
  <c r="X16" i="56"/>
  <c r="K15" i="56"/>
  <c r="S15" i="56" s="1"/>
  <c r="S50" i="56"/>
  <c r="Z49" i="56"/>
  <c r="V49" i="56"/>
  <c r="R49" i="56"/>
  <c r="N49" i="56"/>
  <c r="Y48" i="56"/>
  <c r="U48" i="56"/>
  <c r="Q48" i="56"/>
  <c r="T47" i="56"/>
  <c r="S46" i="56"/>
  <c r="Z45" i="56"/>
  <c r="V45" i="56"/>
  <c r="R45" i="56"/>
  <c r="N45" i="56"/>
  <c r="L43" i="56"/>
  <c r="P43" i="56"/>
  <c r="T43" i="56"/>
  <c r="X43" i="56"/>
  <c r="K42" i="56"/>
  <c r="S42" i="56" s="1"/>
  <c r="K41" i="56"/>
  <c r="L41" i="56" s="1"/>
  <c r="V39" i="56"/>
  <c r="N39" i="56"/>
  <c r="U38" i="56"/>
  <c r="L37" i="56"/>
  <c r="L35" i="56"/>
  <c r="P35" i="56"/>
  <c r="T35" i="56"/>
  <c r="X35" i="56"/>
  <c r="K34" i="56"/>
  <c r="O34" i="56" s="1"/>
  <c r="K33" i="56"/>
  <c r="L33" i="56" s="1"/>
  <c r="V31" i="56"/>
  <c r="N31" i="56"/>
  <c r="L27" i="56"/>
  <c r="P27" i="56"/>
  <c r="T27" i="56"/>
  <c r="X27" i="56"/>
  <c r="K26" i="56"/>
  <c r="S26" i="56" s="1"/>
  <c r="K25" i="56"/>
  <c r="L25" i="56" s="1"/>
  <c r="W24" i="56"/>
  <c r="S24" i="56"/>
  <c r="N24" i="56"/>
  <c r="L20" i="56"/>
  <c r="P20" i="56"/>
  <c r="T20" i="56"/>
  <c r="X20" i="56"/>
  <c r="K19" i="56"/>
  <c r="O19" i="56" s="1"/>
  <c r="V16" i="56"/>
  <c r="N139" i="56"/>
  <c r="L139" i="56"/>
  <c r="L135" i="56"/>
  <c r="M130" i="56"/>
  <c r="S126" i="56"/>
  <c r="Q126" i="56"/>
  <c r="O126" i="56"/>
  <c r="M126" i="56"/>
  <c r="O140" i="56"/>
  <c r="M140" i="56"/>
  <c r="M134" i="56"/>
  <c r="O132" i="56"/>
  <c r="M132" i="56"/>
  <c r="N131" i="56"/>
  <c r="L131" i="56"/>
  <c r="N129" i="56"/>
  <c r="L129" i="56"/>
  <c r="M128" i="56"/>
  <c r="Z125" i="56"/>
  <c r="X125" i="56"/>
  <c r="V125" i="56"/>
  <c r="T125" i="56"/>
  <c r="R125" i="56"/>
  <c r="P125" i="56"/>
  <c r="N125" i="56"/>
  <c r="L125" i="56"/>
  <c r="L82" i="56"/>
  <c r="N82" i="56"/>
  <c r="P82" i="56"/>
  <c r="R82" i="56"/>
  <c r="T82" i="56"/>
  <c r="V82" i="56"/>
  <c r="M79" i="56"/>
  <c r="O79" i="56"/>
  <c r="Q79" i="56"/>
  <c r="S79" i="56"/>
  <c r="U79" i="56"/>
  <c r="W79" i="56"/>
  <c r="Y79" i="56"/>
  <c r="L78" i="56"/>
  <c r="N78" i="56"/>
  <c r="P78" i="56"/>
  <c r="R78" i="56"/>
  <c r="T78" i="56"/>
  <c r="V78" i="56"/>
  <c r="X78" i="56"/>
  <c r="Z78" i="56"/>
  <c r="M75" i="56"/>
  <c r="O75" i="56"/>
  <c r="Q75" i="56"/>
  <c r="S75" i="56"/>
  <c r="U75" i="56"/>
  <c r="W75" i="56"/>
  <c r="Y75" i="56"/>
  <c r="L74" i="56"/>
  <c r="N74" i="56"/>
  <c r="P74" i="56"/>
  <c r="R74" i="56"/>
  <c r="T74" i="56"/>
  <c r="V74" i="56"/>
  <c r="X74" i="56"/>
  <c r="Z74" i="56"/>
  <c r="M71" i="56"/>
  <c r="O71" i="56"/>
  <c r="Q71" i="56"/>
  <c r="S71" i="56"/>
  <c r="U71" i="56"/>
  <c r="W71" i="56"/>
  <c r="Y71" i="56"/>
  <c r="L70" i="56"/>
  <c r="N70" i="56"/>
  <c r="P70" i="56"/>
  <c r="R70" i="56"/>
  <c r="T70" i="56"/>
  <c r="V70" i="56"/>
  <c r="X70" i="56"/>
  <c r="Z70" i="56"/>
  <c r="M67" i="56"/>
  <c r="O67" i="56"/>
  <c r="Q67" i="56"/>
  <c r="S67" i="56"/>
  <c r="U67" i="56"/>
  <c r="W67" i="56"/>
  <c r="Y67" i="56"/>
  <c r="L66" i="56"/>
  <c r="N66" i="56"/>
  <c r="P66" i="56"/>
  <c r="R66" i="56"/>
  <c r="T66" i="56"/>
  <c r="V66" i="56"/>
  <c r="X66" i="56"/>
  <c r="Z66" i="56"/>
  <c r="M63" i="56"/>
  <c r="O63" i="56"/>
  <c r="Q63" i="56"/>
  <c r="S63" i="56"/>
  <c r="U63" i="56"/>
  <c r="W63" i="56"/>
  <c r="Y63" i="56"/>
  <c r="L62" i="56"/>
  <c r="N62" i="56"/>
  <c r="P62" i="56"/>
  <c r="R62" i="56"/>
  <c r="T62" i="56"/>
  <c r="V62" i="56"/>
  <c r="X62" i="56"/>
  <c r="Z62" i="56"/>
  <c r="M59" i="56"/>
  <c r="O59" i="56"/>
  <c r="Q59" i="56"/>
  <c r="S59" i="56"/>
  <c r="U59" i="56"/>
  <c r="W59" i="56"/>
  <c r="Y59" i="56"/>
  <c r="L58" i="56"/>
  <c r="N58" i="56"/>
  <c r="P58" i="56"/>
  <c r="R58" i="56"/>
  <c r="T58" i="56"/>
  <c r="V58" i="56"/>
  <c r="X58" i="56"/>
  <c r="Z58" i="56"/>
  <c r="M55" i="56"/>
  <c r="O55" i="56"/>
  <c r="Q55" i="56"/>
  <c r="S55" i="56"/>
  <c r="U55" i="56"/>
  <c r="W55" i="56"/>
  <c r="Y55" i="56"/>
  <c r="L54" i="56"/>
  <c r="N54" i="56"/>
  <c r="P54" i="56"/>
  <c r="R54" i="56"/>
  <c r="T54" i="56"/>
  <c r="V54" i="56"/>
  <c r="X54" i="56"/>
  <c r="Z54" i="56"/>
  <c r="M51" i="56"/>
  <c r="O51" i="56"/>
  <c r="Q51" i="56"/>
  <c r="S51" i="56"/>
  <c r="U51" i="56"/>
  <c r="W51" i="56"/>
  <c r="Y51" i="56"/>
  <c r="L50" i="56"/>
  <c r="N50" i="56"/>
  <c r="P50" i="56"/>
  <c r="R50" i="56"/>
  <c r="T50" i="56"/>
  <c r="V50" i="56"/>
  <c r="X50" i="56"/>
  <c r="Z50" i="56"/>
  <c r="M47" i="56"/>
  <c r="O47" i="56"/>
  <c r="Q47" i="56"/>
  <c r="S47" i="56"/>
  <c r="U47" i="56"/>
  <c r="W47" i="56"/>
  <c r="Y47" i="56"/>
  <c r="L46" i="56"/>
  <c r="N46" i="56"/>
  <c r="P46" i="56"/>
  <c r="R46" i="56"/>
  <c r="T46" i="56"/>
  <c r="V46" i="56"/>
  <c r="X46" i="56"/>
  <c r="Z46" i="56"/>
  <c r="L44" i="56"/>
  <c r="N44" i="56"/>
  <c r="M44" i="56"/>
  <c r="P44" i="56"/>
  <c r="R44" i="56"/>
  <c r="T44" i="56"/>
  <c r="V44" i="56"/>
  <c r="X44" i="56"/>
  <c r="Z44" i="56"/>
  <c r="O41" i="56"/>
  <c r="L40" i="56"/>
  <c r="N40" i="56"/>
  <c r="P40" i="56"/>
  <c r="R40" i="56"/>
  <c r="T40" i="56"/>
  <c r="V40" i="56"/>
  <c r="X40" i="56"/>
  <c r="Z40" i="56"/>
  <c r="M40" i="56"/>
  <c r="Q40" i="56"/>
  <c r="U40" i="56"/>
  <c r="Y40" i="56"/>
  <c r="L36" i="56"/>
  <c r="N36" i="56"/>
  <c r="P36" i="56"/>
  <c r="R36" i="56"/>
  <c r="T36" i="56"/>
  <c r="V36" i="56"/>
  <c r="X36" i="56"/>
  <c r="Z36" i="56"/>
  <c r="M36" i="56"/>
  <c r="Q36" i="56"/>
  <c r="U36" i="56"/>
  <c r="Y36" i="56"/>
  <c r="L32" i="56"/>
  <c r="N32" i="56"/>
  <c r="P32" i="56"/>
  <c r="R32" i="56"/>
  <c r="T32" i="56"/>
  <c r="V32" i="56"/>
  <c r="X32" i="56"/>
  <c r="Z32" i="56"/>
  <c r="M32" i="56"/>
  <c r="Q32" i="56"/>
  <c r="U32" i="56"/>
  <c r="Y32" i="56"/>
  <c r="L28" i="56"/>
  <c r="N28" i="56"/>
  <c r="P28" i="56"/>
  <c r="R28" i="56"/>
  <c r="T28" i="56"/>
  <c r="V28" i="56"/>
  <c r="X28" i="56"/>
  <c r="Z28" i="56"/>
  <c r="M28" i="56"/>
  <c r="Q28" i="56"/>
  <c r="U28" i="56"/>
  <c r="Y28" i="56"/>
  <c r="M22" i="56"/>
  <c r="O22" i="56"/>
  <c r="Q22" i="56"/>
  <c r="S22" i="56"/>
  <c r="U22" i="56"/>
  <c r="W22" i="56"/>
  <c r="Y22" i="56"/>
  <c r="N22" i="56"/>
  <c r="R22" i="56"/>
  <c r="V22" i="56"/>
  <c r="Z22" i="56"/>
  <c r="P22" i="56"/>
  <c r="X22" i="56"/>
  <c r="L21" i="56"/>
  <c r="N21" i="56"/>
  <c r="P21" i="56"/>
  <c r="R21" i="56"/>
  <c r="T21" i="56"/>
  <c r="V21" i="56"/>
  <c r="X21" i="56"/>
  <c r="Z21" i="56"/>
  <c r="M21" i="56"/>
  <c r="Q21" i="56"/>
  <c r="U21" i="56"/>
  <c r="Y21" i="56"/>
  <c r="O21" i="56"/>
  <c r="W21" i="56"/>
  <c r="M18" i="56"/>
  <c r="O18" i="56"/>
  <c r="Q18" i="56"/>
  <c r="S18" i="56"/>
  <c r="U18" i="56"/>
  <c r="W18" i="56"/>
  <c r="Y18" i="56"/>
  <c r="N18" i="56"/>
  <c r="R18" i="56"/>
  <c r="V18" i="56"/>
  <c r="Z18" i="56"/>
  <c r="P18" i="56"/>
  <c r="X18" i="56"/>
  <c r="L17" i="56"/>
  <c r="N17" i="56"/>
  <c r="P17" i="56"/>
  <c r="R17" i="56"/>
  <c r="T17" i="56"/>
  <c r="V17" i="56"/>
  <c r="X17" i="56"/>
  <c r="Z17" i="56"/>
  <c r="M17" i="56"/>
  <c r="Q17" i="56"/>
  <c r="U17" i="56"/>
  <c r="Y17" i="56"/>
  <c r="O17" i="56"/>
  <c r="W17" i="56"/>
  <c r="M14" i="56"/>
  <c r="O14" i="56"/>
  <c r="Q14" i="56"/>
  <c r="S14" i="56"/>
  <c r="U14" i="56"/>
  <c r="W14" i="56"/>
  <c r="Y14" i="56"/>
  <c r="N14" i="56"/>
  <c r="R14" i="56"/>
  <c r="V14" i="56"/>
  <c r="Z14" i="56"/>
  <c r="P14" i="56"/>
  <c r="X14" i="56"/>
  <c r="L13" i="56"/>
  <c r="N13" i="56"/>
  <c r="P13" i="56"/>
  <c r="R13" i="56"/>
  <c r="T13" i="56"/>
  <c r="V13" i="56"/>
  <c r="X13" i="56"/>
  <c r="Z13" i="56"/>
  <c r="M13" i="56"/>
  <c r="Q13" i="56"/>
  <c r="U13" i="56"/>
  <c r="Y13" i="56"/>
  <c r="O13" i="56"/>
  <c r="W13" i="56"/>
  <c r="Y141" i="56"/>
  <c r="W141" i="56"/>
  <c r="U141" i="56"/>
  <c r="S141" i="56"/>
  <c r="Q141" i="56"/>
  <c r="O141" i="56"/>
  <c r="Z140" i="56"/>
  <c r="X140" i="56"/>
  <c r="V140" i="56"/>
  <c r="T140" i="56"/>
  <c r="R140" i="56"/>
  <c r="P140" i="56"/>
  <c r="N140" i="56"/>
  <c r="Y139" i="56"/>
  <c r="W139" i="56"/>
  <c r="U139" i="56"/>
  <c r="S139" i="56"/>
  <c r="Q139" i="56"/>
  <c r="O139" i="56"/>
  <c r="Z138" i="56"/>
  <c r="X138" i="56"/>
  <c r="V138" i="56"/>
  <c r="T138" i="56"/>
  <c r="R138" i="56"/>
  <c r="P138" i="56"/>
  <c r="N138" i="56"/>
  <c r="Y137" i="56"/>
  <c r="W137" i="56"/>
  <c r="U137" i="56"/>
  <c r="S137" i="56"/>
  <c r="Q137" i="56"/>
  <c r="O137" i="56"/>
  <c r="Z136" i="56"/>
  <c r="X136" i="56"/>
  <c r="V136" i="56"/>
  <c r="T136" i="56"/>
  <c r="R136" i="56"/>
  <c r="P136" i="56"/>
  <c r="N136" i="56"/>
  <c r="Y135" i="56"/>
  <c r="W135" i="56"/>
  <c r="U135" i="56"/>
  <c r="S135" i="56"/>
  <c r="Q135" i="56"/>
  <c r="O135" i="56"/>
  <c r="Z134" i="56"/>
  <c r="X134" i="56"/>
  <c r="V134" i="56"/>
  <c r="T134" i="56"/>
  <c r="R134" i="56"/>
  <c r="P134" i="56"/>
  <c r="N134" i="56"/>
  <c r="Y133" i="56"/>
  <c r="W133" i="56"/>
  <c r="U133" i="56"/>
  <c r="S133" i="56"/>
  <c r="Q133" i="56"/>
  <c r="O133" i="56"/>
  <c r="Z132" i="56"/>
  <c r="X132" i="56"/>
  <c r="V132" i="56"/>
  <c r="T132" i="56"/>
  <c r="R132" i="56"/>
  <c r="P132" i="56"/>
  <c r="N132" i="56"/>
  <c r="Y131" i="56"/>
  <c r="W131" i="56"/>
  <c r="U131" i="56"/>
  <c r="S131" i="56"/>
  <c r="Q131" i="56"/>
  <c r="O131" i="56"/>
  <c r="Z130" i="56"/>
  <c r="X130" i="56"/>
  <c r="V130" i="56"/>
  <c r="T130" i="56"/>
  <c r="R130" i="56"/>
  <c r="P130" i="56"/>
  <c r="N130" i="56"/>
  <c r="Y129" i="56"/>
  <c r="W129" i="56"/>
  <c r="U129" i="56"/>
  <c r="S129" i="56"/>
  <c r="Q129" i="56"/>
  <c r="O129" i="56"/>
  <c r="Z128" i="56"/>
  <c r="X128" i="56"/>
  <c r="V128" i="56"/>
  <c r="T128" i="56"/>
  <c r="R128" i="56"/>
  <c r="P128" i="56"/>
  <c r="N128" i="56"/>
  <c r="Y127" i="56"/>
  <c r="W127" i="56"/>
  <c r="U127" i="56"/>
  <c r="S127" i="56"/>
  <c r="Q127" i="56"/>
  <c r="O127" i="56"/>
  <c r="Z126" i="56"/>
  <c r="X126" i="56"/>
  <c r="V126" i="56"/>
  <c r="T126" i="56"/>
  <c r="R126" i="56"/>
  <c r="P126" i="56"/>
  <c r="N126" i="56"/>
  <c r="Y125" i="56"/>
  <c r="W125" i="56"/>
  <c r="U125" i="56"/>
  <c r="S125" i="56"/>
  <c r="Q125" i="56"/>
  <c r="O125" i="56"/>
  <c r="Z124" i="56"/>
  <c r="X124" i="56"/>
  <c r="V124" i="56"/>
  <c r="T124" i="56"/>
  <c r="R124" i="56"/>
  <c r="P124" i="56"/>
  <c r="N124" i="56"/>
  <c r="Y123" i="56"/>
  <c r="W123" i="56"/>
  <c r="U123" i="56"/>
  <c r="S123" i="56"/>
  <c r="Q123" i="56"/>
  <c r="O123" i="56"/>
  <c r="Z122" i="56"/>
  <c r="X122" i="56"/>
  <c r="V122" i="56"/>
  <c r="T122" i="56"/>
  <c r="R122" i="56"/>
  <c r="P122" i="56"/>
  <c r="N122" i="56"/>
  <c r="Y121" i="56"/>
  <c r="W121" i="56"/>
  <c r="U121" i="56"/>
  <c r="S121" i="56"/>
  <c r="Q121" i="56"/>
  <c r="O121" i="56"/>
  <c r="Z120" i="56"/>
  <c r="X120" i="56"/>
  <c r="V120" i="56"/>
  <c r="T120" i="56"/>
  <c r="R120" i="56"/>
  <c r="P120" i="56"/>
  <c r="N120" i="56"/>
  <c r="Y119" i="56"/>
  <c r="W119" i="56"/>
  <c r="U119" i="56"/>
  <c r="S119" i="56"/>
  <c r="Q119" i="56"/>
  <c r="O119" i="56"/>
  <c r="Z118" i="56"/>
  <c r="X118" i="56"/>
  <c r="V118" i="56"/>
  <c r="T118" i="56"/>
  <c r="R118" i="56"/>
  <c r="P118" i="56"/>
  <c r="N118" i="56"/>
  <c r="Y117" i="56"/>
  <c r="W117" i="56"/>
  <c r="U117" i="56"/>
  <c r="S117" i="56"/>
  <c r="Q117" i="56"/>
  <c r="O117" i="56"/>
  <c r="Z116" i="56"/>
  <c r="X116" i="56"/>
  <c r="V116" i="56"/>
  <c r="T116" i="56"/>
  <c r="R116" i="56"/>
  <c r="P116" i="56"/>
  <c r="N116" i="56"/>
  <c r="Y115" i="56"/>
  <c r="W115" i="56"/>
  <c r="U115" i="56"/>
  <c r="S115" i="56"/>
  <c r="Q115" i="56"/>
  <c r="O115" i="56"/>
  <c r="Z114" i="56"/>
  <c r="X114" i="56"/>
  <c r="V114" i="56"/>
  <c r="T114" i="56"/>
  <c r="R114" i="56"/>
  <c r="P114" i="56"/>
  <c r="N114" i="56"/>
  <c r="Y113" i="56"/>
  <c r="W113" i="56"/>
  <c r="U113" i="56"/>
  <c r="S113" i="56"/>
  <c r="Q113" i="56"/>
  <c r="O113" i="56"/>
  <c r="Z112" i="56"/>
  <c r="X112" i="56"/>
  <c r="V112" i="56"/>
  <c r="T112" i="56"/>
  <c r="R112" i="56"/>
  <c r="P112" i="56"/>
  <c r="N112" i="56"/>
  <c r="Y111" i="56"/>
  <c r="W111" i="56"/>
  <c r="U111" i="56"/>
  <c r="S111" i="56"/>
  <c r="Q111" i="56"/>
  <c r="O111" i="56"/>
  <c r="Z110" i="56"/>
  <c r="X110" i="56"/>
  <c r="V110" i="56"/>
  <c r="T110" i="56"/>
  <c r="R110" i="56"/>
  <c r="P110" i="56"/>
  <c r="N110" i="56"/>
  <c r="Y109" i="56"/>
  <c r="W109" i="56"/>
  <c r="U109" i="56"/>
  <c r="S109" i="56"/>
  <c r="Q109" i="56"/>
  <c r="O109" i="56"/>
  <c r="Z108" i="56"/>
  <c r="X108" i="56"/>
  <c r="V108" i="56"/>
  <c r="T108" i="56"/>
  <c r="R108" i="56"/>
  <c r="P108" i="56"/>
  <c r="N108" i="56"/>
  <c r="Y107" i="56"/>
  <c r="W107" i="56"/>
  <c r="U107" i="56"/>
  <c r="S107" i="56"/>
  <c r="Q107" i="56"/>
  <c r="O107" i="56"/>
  <c r="Z106" i="56"/>
  <c r="X106" i="56"/>
  <c r="V106" i="56"/>
  <c r="T106" i="56"/>
  <c r="R106" i="56"/>
  <c r="P106" i="56"/>
  <c r="N106" i="56"/>
  <c r="Y105" i="56"/>
  <c r="W105" i="56"/>
  <c r="U105" i="56"/>
  <c r="S105" i="56"/>
  <c r="Q105" i="56"/>
  <c r="O105" i="56"/>
  <c r="Z104" i="56"/>
  <c r="X104" i="56"/>
  <c r="V104" i="56"/>
  <c r="T104" i="56"/>
  <c r="R104" i="56"/>
  <c r="P104" i="56"/>
  <c r="N104" i="56"/>
  <c r="Y103" i="56"/>
  <c r="W103" i="56"/>
  <c r="U103" i="56"/>
  <c r="S103" i="56"/>
  <c r="Q103" i="56"/>
  <c r="O103" i="56"/>
  <c r="Z102" i="56"/>
  <c r="X102" i="56"/>
  <c r="V102" i="56"/>
  <c r="T102" i="56"/>
  <c r="R102" i="56"/>
  <c r="P102" i="56"/>
  <c r="N102" i="56"/>
  <c r="Y101" i="56"/>
  <c r="W101" i="56"/>
  <c r="U101" i="56"/>
  <c r="S101" i="56"/>
  <c r="Q101" i="56"/>
  <c r="O101" i="56"/>
  <c r="Z100" i="56"/>
  <c r="X100" i="56"/>
  <c r="V100" i="56"/>
  <c r="T100" i="56"/>
  <c r="R100" i="56"/>
  <c r="P100" i="56"/>
  <c r="N100" i="56"/>
  <c r="Y99" i="56"/>
  <c r="W99" i="56"/>
  <c r="U99" i="56"/>
  <c r="S99" i="56"/>
  <c r="Q99" i="56"/>
  <c r="O99" i="56"/>
  <c r="Z98" i="56"/>
  <c r="X98" i="56"/>
  <c r="V98" i="56"/>
  <c r="T98" i="56"/>
  <c r="R98" i="56"/>
  <c r="P98" i="56"/>
  <c r="N98" i="56"/>
  <c r="Y97" i="56"/>
  <c r="W97" i="56"/>
  <c r="U97" i="56"/>
  <c r="S97" i="56"/>
  <c r="Q97" i="56"/>
  <c r="O97" i="56"/>
  <c r="Z96" i="56"/>
  <c r="X96" i="56"/>
  <c r="V96" i="56"/>
  <c r="T96" i="56"/>
  <c r="R96" i="56"/>
  <c r="P96" i="56"/>
  <c r="N96" i="56"/>
  <c r="Y95" i="56"/>
  <c r="W95" i="56"/>
  <c r="U95" i="56"/>
  <c r="S95" i="56"/>
  <c r="Q95" i="56"/>
  <c r="O95" i="56"/>
  <c r="Z94" i="56"/>
  <c r="X94" i="56"/>
  <c r="V94" i="56"/>
  <c r="T94" i="56"/>
  <c r="R94" i="56"/>
  <c r="P94" i="56"/>
  <c r="N94" i="56"/>
  <c r="Y93" i="56"/>
  <c r="W93" i="56"/>
  <c r="U93" i="56"/>
  <c r="S93" i="56"/>
  <c r="Q93" i="56"/>
  <c r="O93" i="56"/>
  <c r="Z92" i="56"/>
  <c r="X92" i="56"/>
  <c r="V92" i="56"/>
  <c r="T92" i="56"/>
  <c r="R92" i="56"/>
  <c r="P92" i="56"/>
  <c r="N92" i="56"/>
  <c r="Y91" i="56"/>
  <c r="W91" i="56"/>
  <c r="U91" i="56"/>
  <c r="S91" i="56"/>
  <c r="Q91" i="56"/>
  <c r="O91" i="56"/>
  <c r="Z90" i="56"/>
  <c r="X90" i="56"/>
  <c r="V90" i="56"/>
  <c r="T90" i="56"/>
  <c r="R90" i="56"/>
  <c r="P90" i="56"/>
  <c r="N90" i="56"/>
  <c r="Y89" i="56"/>
  <c r="W89" i="56"/>
  <c r="U89" i="56"/>
  <c r="S89" i="56"/>
  <c r="Q89" i="56"/>
  <c r="O89" i="56"/>
  <c r="Z88" i="56"/>
  <c r="X88" i="56"/>
  <c r="V88" i="56"/>
  <c r="T88" i="56"/>
  <c r="R88" i="56"/>
  <c r="P88" i="56"/>
  <c r="N88" i="56"/>
  <c r="Y87" i="56"/>
  <c r="W87" i="56"/>
  <c r="U87" i="56"/>
  <c r="S87" i="56"/>
  <c r="Q87" i="56"/>
  <c r="O87" i="56"/>
  <c r="Z86" i="56"/>
  <c r="X86" i="56"/>
  <c r="V86" i="56"/>
  <c r="T86" i="56"/>
  <c r="R86" i="56"/>
  <c r="P86" i="56"/>
  <c r="N86" i="56"/>
  <c r="Y85" i="56"/>
  <c r="W85" i="56"/>
  <c r="U85" i="56"/>
  <c r="S85" i="56"/>
  <c r="Q85" i="56"/>
  <c r="O85" i="56"/>
  <c r="Z84" i="56"/>
  <c r="X84" i="56"/>
  <c r="V84" i="56"/>
  <c r="T84" i="56"/>
  <c r="R84" i="56"/>
  <c r="P84" i="56"/>
  <c r="N84" i="56"/>
  <c r="Y83" i="56"/>
  <c r="W83" i="56"/>
  <c r="U83" i="56"/>
  <c r="S83" i="56"/>
  <c r="Q83" i="56"/>
  <c r="O83" i="56"/>
  <c r="Z82" i="56"/>
  <c r="X82" i="56"/>
  <c r="U82" i="56"/>
  <c r="Q82" i="56"/>
  <c r="M82" i="56"/>
  <c r="M81" i="56"/>
  <c r="O81" i="56"/>
  <c r="Q81" i="56"/>
  <c r="S81" i="56"/>
  <c r="U81" i="56"/>
  <c r="W81" i="56"/>
  <c r="Y81" i="56"/>
  <c r="L80" i="56"/>
  <c r="N80" i="56"/>
  <c r="P80" i="56"/>
  <c r="R80" i="56"/>
  <c r="T80" i="56"/>
  <c r="V80" i="56"/>
  <c r="X80" i="56"/>
  <c r="Z80" i="56"/>
  <c r="Z79" i="56"/>
  <c r="V79" i="56"/>
  <c r="R79" i="56"/>
  <c r="N79" i="56"/>
  <c r="Y78" i="56"/>
  <c r="U78" i="56"/>
  <c r="Q78" i="56"/>
  <c r="M78" i="56"/>
  <c r="M77" i="56"/>
  <c r="O77" i="56"/>
  <c r="Q77" i="56"/>
  <c r="S77" i="56"/>
  <c r="U77" i="56"/>
  <c r="W77" i="56"/>
  <c r="Y77" i="56"/>
  <c r="L76" i="56"/>
  <c r="N76" i="56"/>
  <c r="P76" i="56"/>
  <c r="R76" i="56"/>
  <c r="T76" i="56"/>
  <c r="V76" i="56"/>
  <c r="X76" i="56"/>
  <c r="Z76" i="56"/>
  <c r="Z75" i="56"/>
  <c r="V75" i="56"/>
  <c r="R75" i="56"/>
  <c r="N75" i="56"/>
  <c r="Y74" i="56"/>
  <c r="U74" i="56"/>
  <c r="Q74" i="56"/>
  <c r="M74" i="56"/>
  <c r="M73" i="56"/>
  <c r="O73" i="56"/>
  <c r="Q73" i="56"/>
  <c r="S73" i="56"/>
  <c r="U73" i="56"/>
  <c r="W73" i="56"/>
  <c r="Y73" i="56"/>
  <c r="L72" i="56"/>
  <c r="N72" i="56"/>
  <c r="P72" i="56"/>
  <c r="R72" i="56"/>
  <c r="T72" i="56"/>
  <c r="V72" i="56"/>
  <c r="X72" i="56"/>
  <c r="Z72" i="56"/>
  <c r="Z71" i="56"/>
  <c r="V71" i="56"/>
  <c r="R71" i="56"/>
  <c r="N71" i="56"/>
  <c r="Y70" i="56"/>
  <c r="U70" i="56"/>
  <c r="Q70" i="56"/>
  <c r="M70" i="56"/>
  <c r="M69" i="56"/>
  <c r="O69" i="56"/>
  <c r="Q69" i="56"/>
  <c r="S69" i="56"/>
  <c r="U69" i="56"/>
  <c r="W69" i="56"/>
  <c r="Y69" i="56"/>
  <c r="L68" i="56"/>
  <c r="N68" i="56"/>
  <c r="P68" i="56"/>
  <c r="R68" i="56"/>
  <c r="T68" i="56"/>
  <c r="V68" i="56"/>
  <c r="X68" i="56"/>
  <c r="Z68" i="56"/>
  <c r="Z67" i="56"/>
  <c r="V67" i="56"/>
  <c r="R67" i="56"/>
  <c r="N67" i="56"/>
  <c r="Y66" i="56"/>
  <c r="U66" i="56"/>
  <c r="Q66" i="56"/>
  <c r="M66" i="56"/>
  <c r="M65" i="56"/>
  <c r="O65" i="56"/>
  <c r="Q65" i="56"/>
  <c r="S65" i="56"/>
  <c r="U65" i="56"/>
  <c r="W65" i="56"/>
  <c r="Y65" i="56"/>
  <c r="L64" i="56"/>
  <c r="N64" i="56"/>
  <c r="P64" i="56"/>
  <c r="R64" i="56"/>
  <c r="T64" i="56"/>
  <c r="V64" i="56"/>
  <c r="X64" i="56"/>
  <c r="Z64" i="56"/>
  <c r="Z63" i="56"/>
  <c r="V63" i="56"/>
  <c r="R63" i="56"/>
  <c r="N63" i="56"/>
  <c r="Y62" i="56"/>
  <c r="U62" i="56"/>
  <c r="Q62" i="56"/>
  <c r="M62" i="56"/>
  <c r="M61" i="56"/>
  <c r="O61" i="56"/>
  <c r="Q61" i="56"/>
  <c r="S61" i="56"/>
  <c r="U61" i="56"/>
  <c r="W61" i="56"/>
  <c r="Y61" i="56"/>
  <c r="L60" i="56"/>
  <c r="N60" i="56"/>
  <c r="P60" i="56"/>
  <c r="R60" i="56"/>
  <c r="T60" i="56"/>
  <c r="V60" i="56"/>
  <c r="X60" i="56"/>
  <c r="Z60" i="56"/>
  <c r="Z59" i="56"/>
  <c r="V59" i="56"/>
  <c r="R59" i="56"/>
  <c r="N59" i="56"/>
  <c r="Y58" i="56"/>
  <c r="U58" i="56"/>
  <c r="Q58" i="56"/>
  <c r="M58" i="56"/>
  <c r="M57" i="56"/>
  <c r="O57" i="56"/>
  <c r="Q57" i="56"/>
  <c r="S57" i="56"/>
  <c r="U57" i="56"/>
  <c r="W57" i="56"/>
  <c r="Y57" i="56"/>
  <c r="L56" i="56"/>
  <c r="N56" i="56"/>
  <c r="P56" i="56"/>
  <c r="R56" i="56"/>
  <c r="T56" i="56"/>
  <c r="V56" i="56"/>
  <c r="X56" i="56"/>
  <c r="Z56" i="56"/>
  <c r="Z55" i="56"/>
  <c r="V55" i="56"/>
  <c r="R55" i="56"/>
  <c r="N55" i="56"/>
  <c r="Y54" i="56"/>
  <c r="U54" i="56"/>
  <c r="Q54" i="56"/>
  <c r="M54" i="56"/>
  <c r="M53" i="56"/>
  <c r="O53" i="56"/>
  <c r="Q53" i="56"/>
  <c r="S53" i="56"/>
  <c r="U53" i="56"/>
  <c r="W53" i="56"/>
  <c r="Y53" i="56"/>
  <c r="L52" i="56"/>
  <c r="N52" i="56"/>
  <c r="P52" i="56"/>
  <c r="R52" i="56"/>
  <c r="T52" i="56"/>
  <c r="V52" i="56"/>
  <c r="X52" i="56"/>
  <c r="Z52" i="56"/>
  <c r="Z51" i="56"/>
  <c r="V51" i="56"/>
  <c r="R51" i="56"/>
  <c r="N51" i="56"/>
  <c r="Y50" i="56"/>
  <c r="U50" i="56"/>
  <c r="Q50" i="56"/>
  <c r="M50" i="56"/>
  <c r="M49" i="56"/>
  <c r="O49" i="56"/>
  <c r="Q49" i="56"/>
  <c r="S49" i="56"/>
  <c r="U49" i="56"/>
  <c r="W49" i="56"/>
  <c r="Y49" i="56"/>
  <c r="L48" i="56"/>
  <c r="N48" i="56"/>
  <c r="P48" i="56"/>
  <c r="R48" i="56"/>
  <c r="T48" i="56"/>
  <c r="V48" i="56"/>
  <c r="X48" i="56"/>
  <c r="Z48" i="56"/>
  <c r="Z47" i="56"/>
  <c r="V47" i="56"/>
  <c r="R47" i="56"/>
  <c r="N47" i="56"/>
  <c r="Y46" i="56"/>
  <c r="U46" i="56"/>
  <c r="Q46" i="56"/>
  <c r="M46" i="56"/>
  <c r="M45" i="56"/>
  <c r="O45" i="56"/>
  <c r="Q45" i="56"/>
  <c r="S45" i="56"/>
  <c r="U45" i="56"/>
  <c r="W45" i="56"/>
  <c r="Y45" i="56"/>
  <c r="W44" i="56"/>
  <c r="S44" i="56"/>
  <c r="O44" i="56"/>
  <c r="W40" i="56"/>
  <c r="O40" i="56"/>
  <c r="W36" i="56"/>
  <c r="O36" i="56"/>
  <c r="W32" i="56"/>
  <c r="O32" i="56"/>
  <c r="W28" i="56"/>
  <c r="O28" i="56"/>
  <c r="T22" i="56"/>
  <c r="S21" i="56"/>
  <c r="T18" i="56"/>
  <c r="S17" i="56"/>
  <c r="T14" i="56"/>
  <c r="S13" i="56"/>
  <c r="M43" i="56"/>
  <c r="O43" i="56"/>
  <c r="Q43" i="56"/>
  <c r="S43" i="56"/>
  <c r="U43" i="56"/>
  <c r="W43" i="56"/>
  <c r="Y43" i="56"/>
  <c r="M39" i="56"/>
  <c r="O39" i="56"/>
  <c r="Q39" i="56"/>
  <c r="S39" i="56"/>
  <c r="U39" i="56"/>
  <c r="W39" i="56"/>
  <c r="Y39" i="56"/>
  <c r="M35" i="56"/>
  <c r="O35" i="56"/>
  <c r="Q35" i="56"/>
  <c r="S35" i="56"/>
  <c r="U35" i="56"/>
  <c r="W35" i="56"/>
  <c r="Y35" i="56"/>
  <c r="M31" i="56"/>
  <c r="O31" i="56"/>
  <c r="Q31" i="56"/>
  <c r="S31" i="56"/>
  <c r="U31" i="56"/>
  <c r="W31" i="56"/>
  <c r="Y31" i="56"/>
  <c r="M27" i="56"/>
  <c r="O27" i="56"/>
  <c r="Q27" i="56"/>
  <c r="S27" i="56"/>
  <c r="U27" i="56"/>
  <c r="W27" i="56"/>
  <c r="Y27" i="56"/>
  <c r="M24" i="56"/>
  <c r="O24" i="56"/>
  <c r="M20" i="56"/>
  <c r="O20" i="56"/>
  <c r="Q20" i="56"/>
  <c r="S20" i="56"/>
  <c r="U20" i="56"/>
  <c r="W20" i="56"/>
  <c r="Y20" i="56"/>
  <c r="T19" i="56" l="1"/>
  <c r="R23" i="56"/>
  <c r="X29" i="56"/>
  <c r="V15" i="56"/>
  <c r="X41" i="56"/>
  <c r="R30" i="56"/>
  <c r="T34" i="56"/>
  <c r="R38" i="56"/>
  <c r="N42" i="56"/>
  <c r="N15" i="56"/>
  <c r="L19" i="56"/>
  <c r="Z23" i="56"/>
  <c r="P37" i="56"/>
  <c r="O29" i="56"/>
  <c r="Z15" i="56"/>
  <c r="R15" i="56"/>
  <c r="X19" i="56"/>
  <c r="P19" i="56"/>
  <c r="V23" i="56"/>
  <c r="N23" i="56"/>
  <c r="P29" i="56"/>
  <c r="P33" i="56"/>
  <c r="X37" i="56"/>
  <c r="V29" i="56"/>
  <c r="N37" i="56"/>
  <c r="Y16" i="56"/>
  <c r="N26" i="56"/>
  <c r="Z30" i="56"/>
  <c r="L34" i="56"/>
  <c r="Z38" i="56"/>
  <c r="Q16" i="56"/>
  <c r="V26" i="56"/>
  <c r="V30" i="56"/>
  <c r="N30" i="56"/>
  <c r="X34" i="56"/>
  <c r="P34" i="56"/>
  <c r="V38" i="56"/>
  <c r="N38" i="56"/>
  <c r="V42" i="56"/>
  <c r="W25" i="56"/>
  <c r="W29" i="56"/>
  <c r="U33" i="56"/>
  <c r="V41" i="56"/>
  <c r="U16" i="56"/>
  <c r="M16" i="56"/>
  <c r="Z26" i="56"/>
  <c r="R26" i="56"/>
  <c r="X30" i="56"/>
  <c r="T30" i="56"/>
  <c r="P30" i="56"/>
  <c r="L30" i="56"/>
  <c r="Z34" i="56"/>
  <c r="V34" i="56"/>
  <c r="R34" i="56"/>
  <c r="N34" i="56"/>
  <c r="X38" i="56"/>
  <c r="T38" i="56"/>
  <c r="P38" i="56"/>
  <c r="L38" i="56"/>
  <c r="Z42" i="56"/>
  <c r="R42" i="56"/>
  <c r="Z19" i="56"/>
  <c r="V19" i="56"/>
  <c r="R19" i="56"/>
  <c r="N19" i="56"/>
  <c r="X25" i="56"/>
  <c r="X33" i="56"/>
  <c r="V25" i="56"/>
  <c r="O25" i="56"/>
  <c r="N29" i="56"/>
  <c r="S29" i="56"/>
  <c r="R33" i="56"/>
  <c r="M33" i="56"/>
  <c r="S37" i="56"/>
  <c r="W41" i="56"/>
  <c r="Z33" i="56"/>
  <c r="Y33" i="56"/>
  <c r="Q33" i="56"/>
  <c r="U30" i="56"/>
  <c r="S34" i="56"/>
  <c r="M23" i="56"/>
  <c r="L29" i="56"/>
  <c r="N25" i="56"/>
  <c r="S25" i="56"/>
  <c r="Z29" i="56"/>
  <c r="R29" i="56"/>
  <c r="Y29" i="56"/>
  <c r="U29" i="56"/>
  <c r="Q29" i="56"/>
  <c r="M29" i="56"/>
  <c r="V33" i="56"/>
  <c r="N33" i="56"/>
  <c r="W33" i="56"/>
  <c r="S33" i="56"/>
  <c r="O33" i="56"/>
  <c r="M30" i="56"/>
  <c r="T33" i="56"/>
  <c r="W34" i="56"/>
  <c r="S30" i="56"/>
  <c r="V37" i="56"/>
  <c r="W37" i="56"/>
  <c r="O37" i="56"/>
  <c r="N41" i="56"/>
  <c r="S41" i="56"/>
  <c r="M15" i="56"/>
  <c r="S19" i="56"/>
  <c r="Z37" i="56"/>
  <c r="R37" i="56"/>
  <c r="Y37" i="56"/>
  <c r="U37" i="56"/>
  <c r="Q37" i="56"/>
  <c r="M37" i="56"/>
  <c r="W19" i="56"/>
  <c r="M38" i="56"/>
  <c r="P16" i="56"/>
  <c r="S38" i="56"/>
  <c r="W16" i="56"/>
  <c r="S16" i="56"/>
  <c r="O16" i="56"/>
  <c r="N16" i="56"/>
  <c r="T16" i="56"/>
  <c r="L16" i="56"/>
  <c r="Z16" i="56"/>
  <c r="W30" i="56"/>
  <c r="W38" i="56"/>
  <c r="Q26" i="56"/>
  <c r="Y26" i="56"/>
  <c r="M26" i="56"/>
  <c r="U26" i="56"/>
  <c r="Q42" i="56"/>
  <c r="Y42" i="56"/>
  <c r="M42" i="56"/>
  <c r="U42" i="56"/>
  <c r="Q15" i="56"/>
  <c r="Y15" i="56"/>
  <c r="Q23" i="56"/>
  <c r="Y23" i="56"/>
  <c r="X15" i="56"/>
  <c r="T15" i="56"/>
  <c r="P15" i="56"/>
  <c r="L15" i="56"/>
  <c r="X23" i="56"/>
  <c r="T23" i="56"/>
  <c r="P23" i="56"/>
  <c r="L23" i="56"/>
  <c r="X26" i="56"/>
  <c r="T26" i="56"/>
  <c r="P26" i="56"/>
  <c r="L26" i="56"/>
  <c r="X42" i="56"/>
  <c r="T42" i="56"/>
  <c r="P42" i="56"/>
  <c r="L42" i="56"/>
  <c r="P25" i="56"/>
  <c r="P41" i="56"/>
  <c r="Z25" i="56"/>
  <c r="R25" i="56"/>
  <c r="Y25" i="56"/>
  <c r="U25" i="56"/>
  <c r="Q25" i="56"/>
  <c r="M25" i="56"/>
  <c r="Z41" i="56"/>
  <c r="R41" i="56"/>
  <c r="Y41" i="56"/>
  <c r="U41" i="56"/>
  <c r="Q41" i="56"/>
  <c r="M41" i="56"/>
  <c r="U15" i="56"/>
  <c r="Q19" i="56"/>
  <c r="Y19" i="56"/>
  <c r="M19" i="56"/>
  <c r="U19" i="56"/>
  <c r="U23" i="56"/>
  <c r="T25" i="56"/>
  <c r="W26" i="56"/>
  <c r="O26" i="56"/>
  <c r="Q34" i="56"/>
  <c r="Y34" i="56"/>
  <c r="M34" i="56"/>
  <c r="U34" i="56"/>
  <c r="T41" i="56"/>
  <c r="W42" i="56"/>
  <c r="O42" i="56"/>
  <c r="W15" i="56"/>
  <c r="O15" i="56"/>
  <c r="W23" i="56"/>
  <c r="O23" i="56"/>
  <c r="Q30" i="56"/>
  <c r="Y30" i="56"/>
  <c r="Q38" i="56"/>
  <c r="Y38" i="56"/>
  <c r="A131" i="56"/>
  <c r="A130" i="56"/>
  <c r="A129" i="56"/>
  <c r="A128" i="56"/>
  <c r="A127" i="56"/>
  <c r="A126" i="56"/>
  <c r="A125" i="56"/>
  <c r="A124" i="56"/>
  <c r="A123" i="56"/>
  <c r="A122" i="56"/>
  <c r="A121" i="56"/>
  <c r="A120" i="56"/>
  <c r="A119" i="56"/>
  <c r="A118" i="56"/>
  <c r="A117" i="56"/>
  <c r="A116" i="56"/>
  <c r="A115" i="56"/>
  <c r="A114" i="56"/>
  <c r="A113" i="56"/>
  <c r="A112" i="56"/>
  <c r="A111" i="56"/>
  <c r="A110" i="56"/>
  <c r="A109" i="56"/>
  <c r="A108" i="56"/>
  <c r="A107" i="56"/>
  <c r="A106" i="56"/>
  <c r="A105" i="56"/>
  <c r="A104" i="56"/>
  <c r="A103" i="56"/>
  <c r="A102" i="56"/>
  <c r="A101" i="56"/>
  <c r="A100" i="56"/>
  <c r="A99" i="56"/>
  <c r="A98" i="56"/>
  <c r="A97" i="56"/>
  <c r="A96" i="56"/>
  <c r="A95" i="56"/>
  <c r="A94" i="56"/>
  <c r="A93" i="56"/>
  <c r="A92" i="56"/>
  <c r="A91" i="56"/>
  <c r="A90" i="56"/>
  <c r="A89" i="56"/>
  <c r="A88" i="56"/>
  <c r="A87" i="56"/>
  <c r="A86" i="56"/>
  <c r="A85" i="56"/>
  <c r="A84" i="56"/>
  <c r="A83" i="56"/>
  <c r="A82" i="56"/>
  <c r="A81" i="56"/>
  <c r="A80" i="56"/>
  <c r="A79" i="56"/>
  <c r="A78" i="56"/>
  <c r="A77" i="56"/>
  <c r="A76" i="56"/>
  <c r="A75" i="56"/>
  <c r="A74" i="56"/>
  <c r="A73" i="56"/>
  <c r="A72" i="56"/>
  <c r="A132" i="56"/>
  <c r="A133" i="56"/>
  <c r="A134" i="56"/>
  <c r="A135" i="56"/>
  <c r="A136" i="56"/>
  <c r="A137" i="56"/>
  <c r="A138" i="56"/>
  <c r="A139" i="56"/>
  <c r="A140" i="56"/>
  <c r="A141" i="56"/>
  <c r="A71" i="56"/>
  <c r="A70" i="56"/>
  <c r="A69" i="56"/>
  <c r="A68" i="56"/>
  <c r="A67" i="56"/>
  <c r="A66" i="56"/>
  <c r="A65" i="56"/>
  <c r="A64" i="56"/>
  <c r="A63" i="56"/>
  <c r="A62" i="56"/>
  <c r="A61" i="56"/>
  <c r="A60" i="56"/>
  <c r="A59" i="56"/>
  <c r="A58" i="56"/>
  <c r="A57" i="56"/>
  <c r="A56" i="56"/>
  <c r="A55" i="56"/>
  <c r="A54" i="56"/>
  <c r="A53" i="56"/>
  <c r="A52" i="56"/>
  <c r="H41" i="55"/>
  <c r="J41" i="55" s="1"/>
  <c r="H40" i="55"/>
  <c r="J40" i="55" s="1"/>
  <c r="H39" i="55"/>
  <c r="J39" i="55" s="1"/>
  <c r="H38" i="55"/>
  <c r="J38" i="55" s="1"/>
  <c r="H37" i="55"/>
  <c r="J37" i="55" s="1"/>
  <c r="H36" i="55"/>
  <c r="J36" i="55" s="1"/>
  <c r="H35" i="55"/>
  <c r="J35" i="55" s="1"/>
  <c r="H34" i="55"/>
  <c r="J34" i="55" s="1"/>
  <c r="H33" i="55"/>
  <c r="J33" i="55" s="1"/>
  <c r="H32" i="55"/>
  <c r="J32" i="55" s="1"/>
  <c r="H51" i="55"/>
  <c r="J51" i="55" s="1"/>
  <c r="H50" i="55"/>
  <c r="J50" i="55" s="1"/>
  <c r="H49" i="55"/>
  <c r="J49" i="55" s="1"/>
  <c r="H48" i="55"/>
  <c r="J48" i="55" s="1"/>
  <c r="H47" i="55"/>
  <c r="J47" i="55" s="1"/>
  <c r="H46" i="55"/>
  <c r="J46" i="55" s="1"/>
  <c r="H45" i="55"/>
  <c r="J45" i="55" s="1"/>
  <c r="H44" i="55"/>
  <c r="J44" i="55" s="1"/>
  <c r="H43" i="55"/>
  <c r="J43" i="55" s="1"/>
  <c r="H42" i="55"/>
  <c r="J42" i="55" s="1"/>
  <c r="H61" i="55"/>
  <c r="J61" i="55" s="1"/>
  <c r="H60" i="55"/>
  <c r="J60" i="55" s="1"/>
  <c r="H59" i="55"/>
  <c r="J59" i="55" s="1"/>
  <c r="H58" i="55"/>
  <c r="J58" i="55" s="1"/>
  <c r="H57" i="55"/>
  <c r="J57" i="55" s="1"/>
  <c r="H56" i="55"/>
  <c r="J56" i="55" s="1"/>
  <c r="H55" i="55"/>
  <c r="J55" i="55" s="1"/>
  <c r="H54" i="55"/>
  <c r="J54" i="55" s="1"/>
  <c r="H53" i="55"/>
  <c r="J53" i="55" s="1"/>
  <c r="H52" i="55"/>
  <c r="J52" i="55" s="1"/>
  <c r="H71" i="55"/>
  <c r="J71" i="55" s="1"/>
  <c r="H70" i="55"/>
  <c r="J70" i="55" s="1"/>
  <c r="H69" i="55"/>
  <c r="J69" i="55" s="1"/>
  <c r="H68" i="55"/>
  <c r="J68" i="55" s="1"/>
  <c r="H67" i="55"/>
  <c r="J67" i="55" s="1"/>
  <c r="H66" i="55"/>
  <c r="J66" i="55" s="1"/>
  <c r="H65" i="55"/>
  <c r="J65" i="55" s="1"/>
  <c r="H64" i="55"/>
  <c r="J64" i="55" s="1"/>
  <c r="H63" i="55"/>
  <c r="J63" i="55" s="1"/>
  <c r="H62" i="55"/>
  <c r="J62" i="55" s="1"/>
  <c r="H81" i="55"/>
  <c r="J81" i="55" s="1"/>
  <c r="H80" i="55"/>
  <c r="J80" i="55" s="1"/>
  <c r="H79" i="55"/>
  <c r="J79" i="55" s="1"/>
  <c r="H78" i="55"/>
  <c r="J78" i="55" s="1"/>
  <c r="H77" i="55"/>
  <c r="J77" i="55" s="1"/>
  <c r="H76" i="55"/>
  <c r="J76" i="55" s="1"/>
  <c r="H75" i="55"/>
  <c r="J75" i="55" s="1"/>
  <c r="H74" i="55"/>
  <c r="J74" i="55" s="1"/>
  <c r="H73" i="55"/>
  <c r="J73" i="55" s="1"/>
  <c r="H72" i="55"/>
  <c r="J72" i="55" s="1"/>
  <c r="H91" i="55"/>
  <c r="J91" i="55" s="1"/>
  <c r="H90" i="55"/>
  <c r="J90" i="55" s="1"/>
  <c r="H89" i="55"/>
  <c r="J89" i="55" s="1"/>
  <c r="H88" i="55"/>
  <c r="J88" i="55" s="1"/>
  <c r="H87" i="55"/>
  <c r="J87" i="55" s="1"/>
  <c r="H86" i="55"/>
  <c r="J86" i="55" s="1"/>
  <c r="H85" i="55"/>
  <c r="J85" i="55" s="1"/>
  <c r="H84" i="55"/>
  <c r="J84" i="55" s="1"/>
  <c r="H83" i="55"/>
  <c r="J83" i="55" s="1"/>
  <c r="H82" i="55"/>
  <c r="J82" i="55" s="1"/>
  <c r="H101" i="55"/>
  <c r="J101" i="55" s="1"/>
  <c r="H100" i="55"/>
  <c r="J100" i="55" s="1"/>
  <c r="H99" i="55"/>
  <c r="J99" i="55" s="1"/>
  <c r="H98" i="55"/>
  <c r="J98" i="55" s="1"/>
  <c r="H97" i="55"/>
  <c r="J97" i="55" s="1"/>
  <c r="H96" i="55"/>
  <c r="J96" i="55" s="1"/>
  <c r="H95" i="55"/>
  <c r="J95" i="55" s="1"/>
  <c r="H94" i="55"/>
  <c r="J94" i="55" s="1"/>
  <c r="H93" i="55"/>
  <c r="J93" i="55" s="1"/>
  <c r="H92" i="55"/>
  <c r="J92" i="55" s="1"/>
  <c r="H111" i="55"/>
  <c r="J111" i="55" s="1"/>
  <c r="H110" i="55"/>
  <c r="J110" i="55" s="1"/>
  <c r="H109" i="55"/>
  <c r="J109" i="55" s="1"/>
  <c r="H108" i="55"/>
  <c r="J108" i="55" s="1"/>
  <c r="H107" i="55"/>
  <c r="J107" i="55" s="1"/>
  <c r="H106" i="55"/>
  <c r="J106" i="55" s="1"/>
  <c r="H105" i="55"/>
  <c r="J105" i="55" s="1"/>
  <c r="H104" i="55"/>
  <c r="J104" i="55" s="1"/>
  <c r="H103" i="55"/>
  <c r="J103" i="55" s="1"/>
  <c r="H102" i="55"/>
  <c r="J102" i="55" s="1"/>
  <c r="H119" i="55"/>
  <c r="J119" i="55" s="1"/>
  <c r="D46" i="51" l="1"/>
  <c r="A12" i="56" l="1"/>
  <c r="I12" i="56"/>
  <c r="J12" i="56"/>
  <c r="A13" i="56"/>
  <c r="A14" i="56"/>
  <c r="A15" i="56"/>
  <c r="A16" i="56"/>
  <c r="A17" i="56"/>
  <c r="A18" i="56"/>
  <c r="A19" i="56"/>
  <c r="A20" i="56"/>
  <c r="A21" i="56"/>
  <c r="A22" i="56"/>
  <c r="A23" i="56"/>
  <c r="A24" i="56"/>
  <c r="A25" i="56"/>
  <c r="A26" i="56"/>
  <c r="A27" i="56"/>
  <c r="A28" i="56"/>
  <c r="A29" i="56"/>
  <c r="A30" i="56"/>
  <c r="A31" i="56"/>
  <c r="A42" i="56"/>
  <c r="A43" i="56"/>
  <c r="A44" i="56"/>
  <c r="A45" i="56"/>
  <c r="A46" i="56"/>
  <c r="A47" i="56"/>
  <c r="A48" i="56"/>
  <c r="A49" i="56"/>
  <c r="A50" i="56"/>
  <c r="A51" i="56"/>
  <c r="H11" i="55"/>
  <c r="J11" i="55" s="1"/>
  <c r="K12" i="56" l="1"/>
  <c r="Z12" i="56" s="1"/>
  <c r="F5" i="56"/>
  <c r="F12" i="56"/>
  <c r="D8" i="56"/>
  <c r="H12" i="55"/>
  <c r="J12" i="55" s="1"/>
  <c r="F8" i="56" l="1"/>
  <c r="B14" i="56" s="1"/>
  <c r="L12" i="56"/>
  <c r="S12" i="56"/>
  <c r="T12" i="56"/>
  <c r="O12" i="56"/>
  <c r="W12" i="56"/>
  <c r="P12" i="56"/>
  <c r="X12" i="56"/>
  <c r="M12" i="56"/>
  <c r="Q12" i="56"/>
  <c r="U12" i="56"/>
  <c r="Y12" i="56"/>
  <c r="N12" i="56"/>
  <c r="R12" i="56"/>
  <c r="V12" i="56"/>
  <c r="H13" i="55"/>
  <c r="J13" i="55" s="1"/>
  <c r="B12" i="56" l="1"/>
  <c r="B13" i="56"/>
  <c r="C14" i="56"/>
  <c r="D14" i="56" s="1"/>
  <c r="E14" i="56" s="1"/>
  <c r="B139" i="56"/>
  <c r="C139" i="56" s="1"/>
  <c r="D139" i="56" s="1"/>
  <c r="E139" i="56" s="1"/>
  <c r="B123" i="56"/>
  <c r="C123" i="56" s="1"/>
  <c r="D123" i="56" s="1"/>
  <c r="E123" i="56" s="1"/>
  <c r="B107" i="56"/>
  <c r="C107" i="56" s="1"/>
  <c r="D107" i="56" s="1"/>
  <c r="E107" i="56" s="1"/>
  <c r="B91" i="56"/>
  <c r="C91" i="56" s="1"/>
  <c r="D91" i="56" s="1"/>
  <c r="E91" i="56" s="1"/>
  <c r="B68" i="56"/>
  <c r="C68" i="56" s="1"/>
  <c r="D68" i="56" s="1"/>
  <c r="E68" i="56" s="1"/>
  <c r="B36" i="56"/>
  <c r="C36" i="56" s="1"/>
  <c r="D36" i="56" s="1"/>
  <c r="E36" i="56" s="1"/>
  <c r="B141" i="56"/>
  <c r="C141" i="56" s="1"/>
  <c r="D141" i="56" s="1"/>
  <c r="E141" i="56" s="1"/>
  <c r="B125" i="56"/>
  <c r="C125" i="56" s="1"/>
  <c r="D125" i="56" s="1"/>
  <c r="E125" i="56" s="1"/>
  <c r="B109" i="56"/>
  <c r="C109" i="56" s="1"/>
  <c r="D109" i="56" s="1"/>
  <c r="E109" i="56" s="1"/>
  <c r="B95" i="56"/>
  <c r="C95" i="56" s="1"/>
  <c r="D95" i="56" s="1"/>
  <c r="E95" i="56" s="1"/>
  <c r="B76" i="56"/>
  <c r="C76" i="56" s="1"/>
  <c r="D76" i="56" s="1"/>
  <c r="E76" i="56" s="1"/>
  <c r="B44" i="56"/>
  <c r="C44" i="56" s="1"/>
  <c r="D44" i="56" s="1"/>
  <c r="E44" i="56" s="1"/>
  <c r="B140" i="56"/>
  <c r="C140" i="56" s="1"/>
  <c r="D140" i="56" s="1"/>
  <c r="E140" i="56" s="1"/>
  <c r="B132" i="56"/>
  <c r="C132" i="56" s="1"/>
  <c r="D132" i="56" s="1"/>
  <c r="E132" i="56" s="1"/>
  <c r="B124" i="56"/>
  <c r="C124" i="56" s="1"/>
  <c r="D124" i="56" s="1"/>
  <c r="E124" i="56" s="1"/>
  <c r="B116" i="56"/>
  <c r="C116" i="56" s="1"/>
  <c r="D116" i="56" s="1"/>
  <c r="E116" i="56" s="1"/>
  <c r="B108" i="56"/>
  <c r="C108" i="56" s="1"/>
  <c r="D108" i="56" s="1"/>
  <c r="E108" i="56" s="1"/>
  <c r="B100" i="56"/>
  <c r="C100" i="56" s="1"/>
  <c r="D100" i="56" s="1"/>
  <c r="E100" i="56" s="1"/>
  <c r="B92" i="56"/>
  <c r="C92" i="56" s="1"/>
  <c r="D92" i="56" s="1"/>
  <c r="E92" i="56" s="1"/>
  <c r="B84" i="56"/>
  <c r="C84" i="56" s="1"/>
  <c r="D84" i="56" s="1"/>
  <c r="E84" i="56" s="1"/>
  <c r="B69" i="56"/>
  <c r="C69" i="56" s="1"/>
  <c r="D69" i="56" s="1"/>
  <c r="E69" i="56" s="1"/>
  <c r="B53" i="56"/>
  <c r="C53" i="56" s="1"/>
  <c r="D53" i="56" s="1"/>
  <c r="E53" i="56" s="1"/>
  <c r="B37" i="56"/>
  <c r="B21" i="56"/>
  <c r="C21" i="56" s="1"/>
  <c r="D21" i="56" s="1"/>
  <c r="E21" i="56" s="1"/>
  <c r="B75" i="56"/>
  <c r="C75" i="56" s="1"/>
  <c r="D75" i="56" s="1"/>
  <c r="E75" i="56" s="1"/>
  <c r="B67" i="56"/>
  <c r="C67" i="56" s="1"/>
  <c r="D67" i="56" s="1"/>
  <c r="E67" i="56" s="1"/>
  <c r="B59" i="56"/>
  <c r="C59" i="56" s="1"/>
  <c r="D59" i="56" s="1"/>
  <c r="E59" i="56" s="1"/>
  <c r="B51" i="56"/>
  <c r="C51" i="56" s="1"/>
  <c r="D51" i="56" s="1"/>
  <c r="E51" i="56" s="1"/>
  <c r="B43" i="56"/>
  <c r="C43" i="56" s="1"/>
  <c r="D43" i="56" s="1"/>
  <c r="E43" i="56" s="1"/>
  <c r="B35" i="56"/>
  <c r="C35" i="56" s="1"/>
  <c r="D35" i="56" s="1"/>
  <c r="E35" i="56" s="1"/>
  <c r="B27" i="56"/>
  <c r="C27" i="56" s="1"/>
  <c r="D27" i="56" s="1"/>
  <c r="E27" i="56" s="1"/>
  <c r="B19" i="56"/>
  <c r="C19" i="56" s="1"/>
  <c r="D19" i="56" s="1"/>
  <c r="E19" i="56" s="1"/>
  <c r="B131" i="56"/>
  <c r="C131" i="56" s="1"/>
  <c r="D131" i="56" s="1"/>
  <c r="E131" i="56" s="1"/>
  <c r="B115" i="56"/>
  <c r="C115" i="56" s="1"/>
  <c r="D115" i="56" s="1"/>
  <c r="E115" i="56" s="1"/>
  <c r="B99" i="56"/>
  <c r="C99" i="56" s="1"/>
  <c r="D99" i="56" s="1"/>
  <c r="E99" i="56" s="1"/>
  <c r="B83" i="56"/>
  <c r="C83" i="56" s="1"/>
  <c r="D83" i="56" s="1"/>
  <c r="E83" i="56" s="1"/>
  <c r="B52" i="56"/>
  <c r="C52" i="56" s="1"/>
  <c r="D52" i="56" s="1"/>
  <c r="E52" i="56" s="1"/>
  <c r="B20" i="56"/>
  <c r="C20" i="56" s="1"/>
  <c r="D20" i="56" s="1"/>
  <c r="E20" i="56" s="1"/>
  <c r="B133" i="56"/>
  <c r="C133" i="56" s="1"/>
  <c r="D133" i="56" s="1"/>
  <c r="E133" i="56" s="1"/>
  <c r="B117" i="56"/>
  <c r="C117" i="56" s="1"/>
  <c r="D117" i="56" s="1"/>
  <c r="E117" i="56" s="1"/>
  <c r="B101" i="56"/>
  <c r="C101" i="56" s="1"/>
  <c r="D101" i="56" s="1"/>
  <c r="E101" i="56" s="1"/>
  <c r="B87" i="56"/>
  <c r="C87" i="56" s="1"/>
  <c r="D87" i="56" s="1"/>
  <c r="E87" i="56" s="1"/>
  <c r="B60" i="56"/>
  <c r="C60" i="56" s="1"/>
  <c r="D60" i="56" s="1"/>
  <c r="E60" i="56" s="1"/>
  <c r="B28" i="56"/>
  <c r="C28" i="56" s="1"/>
  <c r="D28" i="56" s="1"/>
  <c r="E28" i="56" s="1"/>
  <c r="B136" i="56"/>
  <c r="C136" i="56" s="1"/>
  <c r="D136" i="56" s="1"/>
  <c r="E136" i="56" s="1"/>
  <c r="B128" i="56"/>
  <c r="C128" i="56" s="1"/>
  <c r="D128" i="56" s="1"/>
  <c r="E128" i="56" s="1"/>
  <c r="B120" i="56"/>
  <c r="C120" i="56" s="1"/>
  <c r="D120" i="56" s="1"/>
  <c r="E120" i="56" s="1"/>
  <c r="B112" i="56"/>
  <c r="C112" i="56" s="1"/>
  <c r="D112" i="56" s="1"/>
  <c r="E112" i="56" s="1"/>
  <c r="B104" i="56"/>
  <c r="C104" i="56" s="1"/>
  <c r="D104" i="56" s="1"/>
  <c r="E104" i="56" s="1"/>
  <c r="B96" i="56"/>
  <c r="C96" i="56" s="1"/>
  <c r="D96" i="56" s="1"/>
  <c r="E96" i="56" s="1"/>
  <c r="B88" i="56"/>
  <c r="C88" i="56" s="1"/>
  <c r="D88" i="56" s="1"/>
  <c r="E88" i="56" s="1"/>
  <c r="B77" i="56"/>
  <c r="C77" i="56" s="1"/>
  <c r="D77" i="56" s="1"/>
  <c r="E77" i="56" s="1"/>
  <c r="B61" i="56"/>
  <c r="C61" i="56" s="1"/>
  <c r="D61" i="56" s="1"/>
  <c r="E61" i="56" s="1"/>
  <c r="B45" i="56"/>
  <c r="C45" i="56" s="1"/>
  <c r="D45" i="56" s="1"/>
  <c r="E45" i="56" s="1"/>
  <c r="B29" i="56"/>
  <c r="C29" i="56" s="1"/>
  <c r="D29" i="56" s="1"/>
  <c r="E29" i="56" s="1"/>
  <c r="B79" i="56"/>
  <c r="C79" i="56" s="1"/>
  <c r="D79" i="56" s="1"/>
  <c r="E79" i="56" s="1"/>
  <c r="B71" i="56"/>
  <c r="C71" i="56" s="1"/>
  <c r="D71" i="56" s="1"/>
  <c r="E71" i="56" s="1"/>
  <c r="B63" i="56"/>
  <c r="C63" i="56" s="1"/>
  <c r="D63" i="56" s="1"/>
  <c r="E63" i="56" s="1"/>
  <c r="B55" i="56"/>
  <c r="C55" i="56" s="1"/>
  <c r="D55" i="56" s="1"/>
  <c r="E55" i="56" s="1"/>
  <c r="B47" i="56"/>
  <c r="C47" i="56" s="1"/>
  <c r="D47" i="56" s="1"/>
  <c r="E47" i="56" s="1"/>
  <c r="B39" i="56"/>
  <c r="C39" i="56" s="1"/>
  <c r="D39" i="56" s="1"/>
  <c r="E39" i="56" s="1"/>
  <c r="B31" i="56"/>
  <c r="C31" i="56" s="1"/>
  <c r="D31" i="56" s="1"/>
  <c r="E31" i="56" s="1"/>
  <c r="B23" i="56"/>
  <c r="C23" i="56" s="1"/>
  <c r="D23" i="56" s="1"/>
  <c r="E23" i="56" s="1"/>
  <c r="B15" i="56"/>
  <c r="C15" i="56" s="1"/>
  <c r="D15" i="56" s="1"/>
  <c r="E15" i="56" s="1"/>
  <c r="C37" i="56"/>
  <c r="D37" i="56" s="1"/>
  <c r="E37" i="56" s="1"/>
  <c r="B135" i="56"/>
  <c r="C135" i="56" s="1"/>
  <c r="D135" i="56" s="1"/>
  <c r="E135" i="56" s="1"/>
  <c r="B127" i="56"/>
  <c r="C127" i="56" s="1"/>
  <c r="D127" i="56" s="1"/>
  <c r="E127" i="56" s="1"/>
  <c r="B119" i="56"/>
  <c r="C119" i="56" s="1"/>
  <c r="D119" i="56" s="1"/>
  <c r="E119" i="56" s="1"/>
  <c r="B111" i="56"/>
  <c r="C111" i="56" s="1"/>
  <c r="D111" i="56" s="1"/>
  <c r="E111" i="56" s="1"/>
  <c r="B103" i="56"/>
  <c r="C103" i="56" s="1"/>
  <c r="D103" i="56" s="1"/>
  <c r="E103" i="56" s="1"/>
  <c r="B94" i="56"/>
  <c r="C94" i="56" s="1"/>
  <c r="D94" i="56" s="1"/>
  <c r="E94" i="56" s="1"/>
  <c r="B86" i="56"/>
  <c r="C86" i="56" s="1"/>
  <c r="D86" i="56" s="1"/>
  <c r="E86" i="56" s="1"/>
  <c r="B81" i="56"/>
  <c r="C81" i="56" s="1"/>
  <c r="D81" i="56" s="1"/>
  <c r="E81" i="56" s="1"/>
  <c r="B65" i="56"/>
  <c r="C65" i="56" s="1"/>
  <c r="D65" i="56" s="1"/>
  <c r="E65" i="56" s="1"/>
  <c r="B49" i="56"/>
  <c r="C49" i="56" s="1"/>
  <c r="D49" i="56" s="1"/>
  <c r="E49" i="56" s="1"/>
  <c r="B33" i="56"/>
  <c r="C33" i="56" s="1"/>
  <c r="D33" i="56" s="1"/>
  <c r="E33" i="56" s="1"/>
  <c r="B17" i="56"/>
  <c r="C17" i="56" s="1"/>
  <c r="D17" i="56" s="1"/>
  <c r="E17" i="56" s="1"/>
  <c r="B137" i="56"/>
  <c r="C137" i="56" s="1"/>
  <c r="D137" i="56" s="1"/>
  <c r="E137" i="56" s="1"/>
  <c r="B129" i="56"/>
  <c r="C129" i="56" s="1"/>
  <c r="D129" i="56" s="1"/>
  <c r="E129" i="56" s="1"/>
  <c r="B121" i="56"/>
  <c r="C121" i="56" s="1"/>
  <c r="D121" i="56" s="1"/>
  <c r="E121" i="56" s="1"/>
  <c r="B113" i="56"/>
  <c r="C113" i="56" s="1"/>
  <c r="D113" i="56" s="1"/>
  <c r="E113" i="56" s="1"/>
  <c r="B105" i="56"/>
  <c r="C105" i="56" s="1"/>
  <c r="D105" i="56" s="1"/>
  <c r="E105" i="56" s="1"/>
  <c r="B98" i="56"/>
  <c r="C98" i="56" s="1"/>
  <c r="D98" i="56" s="1"/>
  <c r="E98" i="56" s="1"/>
  <c r="B90" i="56"/>
  <c r="C90" i="56" s="1"/>
  <c r="D90" i="56" s="1"/>
  <c r="E90" i="56" s="1"/>
  <c r="B82" i="56"/>
  <c r="C82" i="56" s="1"/>
  <c r="D82" i="56" s="1"/>
  <c r="E82" i="56" s="1"/>
  <c r="B73" i="56"/>
  <c r="C73" i="56" s="1"/>
  <c r="D73" i="56" s="1"/>
  <c r="E73" i="56" s="1"/>
  <c r="B57" i="56"/>
  <c r="C57" i="56" s="1"/>
  <c r="D57" i="56" s="1"/>
  <c r="E57" i="56" s="1"/>
  <c r="B41" i="56"/>
  <c r="C41" i="56" s="1"/>
  <c r="D41" i="56" s="1"/>
  <c r="E41" i="56" s="1"/>
  <c r="B25" i="56"/>
  <c r="C25" i="56" s="1"/>
  <c r="D25" i="56" s="1"/>
  <c r="E25" i="56" s="1"/>
  <c r="B138" i="56"/>
  <c r="C138" i="56" s="1"/>
  <c r="D138" i="56" s="1"/>
  <c r="E138" i="56" s="1"/>
  <c r="B134" i="56"/>
  <c r="C134" i="56" s="1"/>
  <c r="D134" i="56" s="1"/>
  <c r="E134" i="56" s="1"/>
  <c r="B130" i="56"/>
  <c r="C130" i="56" s="1"/>
  <c r="D130" i="56" s="1"/>
  <c r="E130" i="56" s="1"/>
  <c r="B126" i="56"/>
  <c r="C126" i="56" s="1"/>
  <c r="D126" i="56" s="1"/>
  <c r="E126" i="56" s="1"/>
  <c r="B122" i="56"/>
  <c r="C122" i="56" s="1"/>
  <c r="D122" i="56" s="1"/>
  <c r="E122" i="56" s="1"/>
  <c r="B118" i="56"/>
  <c r="C118" i="56" s="1"/>
  <c r="D118" i="56" s="1"/>
  <c r="E118" i="56" s="1"/>
  <c r="B114" i="56"/>
  <c r="C114" i="56" s="1"/>
  <c r="D114" i="56" s="1"/>
  <c r="E114" i="56" s="1"/>
  <c r="B110" i="56"/>
  <c r="C110" i="56" s="1"/>
  <c r="D110" i="56" s="1"/>
  <c r="E110" i="56" s="1"/>
  <c r="B106" i="56"/>
  <c r="C106" i="56" s="1"/>
  <c r="D106" i="56" s="1"/>
  <c r="E106" i="56" s="1"/>
  <c r="B102" i="56"/>
  <c r="C102" i="56" s="1"/>
  <c r="D102" i="56" s="1"/>
  <c r="E102" i="56" s="1"/>
  <c r="B97" i="56"/>
  <c r="C97" i="56" s="1"/>
  <c r="D97" i="56" s="1"/>
  <c r="E97" i="56" s="1"/>
  <c r="B93" i="56"/>
  <c r="C93" i="56" s="1"/>
  <c r="D93" i="56" s="1"/>
  <c r="E93" i="56" s="1"/>
  <c r="B89" i="56"/>
  <c r="C89" i="56" s="1"/>
  <c r="D89" i="56" s="1"/>
  <c r="E89" i="56" s="1"/>
  <c r="B85" i="56"/>
  <c r="C85" i="56" s="1"/>
  <c r="D85" i="56" s="1"/>
  <c r="E85" i="56" s="1"/>
  <c r="B80" i="56"/>
  <c r="C80" i="56" s="1"/>
  <c r="D80" i="56" s="1"/>
  <c r="E80" i="56" s="1"/>
  <c r="B72" i="56"/>
  <c r="C72" i="56" s="1"/>
  <c r="D72" i="56" s="1"/>
  <c r="E72" i="56" s="1"/>
  <c r="B64" i="56"/>
  <c r="C64" i="56" s="1"/>
  <c r="D64" i="56" s="1"/>
  <c r="E64" i="56" s="1"/>
  <c r="B56" i="56"/>
  <c r="C56" i="56" s="1"/>
  <c r="D56" i="56" s="1"/>
  <c r="E56" i="56" s="1"/>
  <c r="B48" i="56"/>
  <c r="C48" i="56" s="1"/>
  <c r="D48" i="56" s="1"/>
  <c r="E48" i="56" s="1"/>
  <c r="B40" i="56"/>
  <c r="C40" i="56" s="1"/>
  <c r="D40" i="56" s="1"/>
  <c r="E40" i="56" s="1"/>
  <c r="B32" i="56"/>
  <c r="C32" i="56" s="1"/>
  <c r="D32" i="56" s="1"/>
  <c r="E32" i="56" s="1"/>
  <c r="B24" i="56"/>
  <c r="C24" i="56" s="1"/>
  <c r="D24" i="56" s="1"/>
  <c r="E24" i="56" s="1"/>
  <c r="B16" i="56"/>
  <c r="C16" i="56" s="1"/>
  <c r="D16" i="56" s="1"/>
  <c r="E16" i="56" s="1"/>
  <c r="B78" i="56"/>
  <c r="C78" i="56" s="1"/>
  <c r="D78" i="56" s="1"/>
  <c r="E78" i="56" s="1"/>
  <c r="B74" i="56"/>
  <c r="C74" i="56" s="1"/>
  <c r="D74" i="56" s="1"/>
  <c r="E74" i="56" s="1"/>
  <c r="B70" i="56"/>
  <c r="C70" i="56" s="1"/>
  <c r="D70" i="56" s="1"/>
  <c r="E70" i="56" s="1"/>
  <c r="B66" i="56"/>
  <c r="C66" i="56" s="1"/>
  <c r="D66" i="56" s="1"/>
  <c r="E66" i="56" s="1"/>
  <c r="B62" i="56"/>
  <c r="C62" i="56" s="1"/>
  <c r="D62" i="56" s="1"/>
  <c r="E62" i="56" s="1"/>
  <c r="B58" i="56"/>
  <c r="C58" i="56" s="1"/>
  <c r="D58" i="56" s="1"/>
  <c r="E58" i="56" s="1"/>
  <c r="B54" i="56"/>
  <c r="C54" i="56" s="1"/>
  <c r="D54" i="56" s="1"/>
  <c r="E54" i="56" s="1"/>
  <c r="B50" i="56"/>
  <c r="C50" i="56" s="1"/>
  <c r="D50" i="56" s="1"/>
  <c r="E50" i="56" s="1"/>
  <c r="B46" i="56"/>
  <c r="C46" i="56" s="1"/>
  <c r="D46" i="56" s="1"/>
  <c r="E46" i="56" s="1"/>
  <c r="B42" i="56"/>
  <c r="C42" i="56" s="1"/>
  <c r="D42" i="56" s="1"/>
  <c r="E42" i="56" s="1"/>
  <c r="B38" i="56"/>
  <c r="C38" i="56" s="1"/>
  <c r="D38" i="56" s="1"/>
  <c r="E38" i="56" s="1"/>
  <c r="B34" i="56"/>
  <c r="C34" i="56" s="1"/>
  <c r="D34" i="56" s="1"/>
  <c r="E34" i="56" s="1"/>
  <c r="B30" i="56"/>
  <c r="C30" i="56" s="1"/>
  <c r="D30" i="56" s="1"/>
  <c r="E30" i="56" s="1"/>
  <c r="B26" i="56"/>
  <c r="C26" i="56" s="1"/>
  <c r="D26" i="56" s="1"/>
  <c r="E26" i="56" s="1"/>
  <c r="B22" i="56"/>
  <c r="C22" i="56" s="1"/>
  <c r="D22" i="56" s="1"/>
  <c r="E22" i="56" s="1"/>
  <c r="B18" i="56"/>
  <c r="C18" i="56" s="1"/>
  <c r="D18" i="56" s="1"/>
  <c r="E18" i="56" s="1"/>
  <c r="C13" i="56"/>
  <c r="D13" i="56" s="1"/>
  <c r="E13" i="56" s="1"/>
  <c r="C12" i="56"/>
  <c r="D12" i="56" s="1"/>
  <c r="E12" i="56" s="1"/>
  <c r="H14" i="55"/>
  <c r="J14" i="55" s="1"/>
  <c r="E142" i="56" l="1"/>
  <c r="F20" i="56" s="1"/>
  <c r="D142" i="56"/>
  <c r="H15" i="55"/>
  <c r="J15" i="55" s="1"/>
  <c r="P21" i="51"/>
  <c r="P21" i="17" l="1"/>
  <c r="P30" i="17" s="1"/>
  <c r="P30" i="51"/>
  <c r="H16" i="55"/>
  <c r="J16" i="55" s="1"/>
  <c r="H17" i="55" l="1"/>
  <c r="J17" i="55" s="1"/>
  <c r="H18" i="55"/>
  <c r="J18" i="55" s="1"/>
  <c r="H19" i="55"/>
  <c r="J19" i="55" s="1"/>
  <c r="H20" i="55"/>
  <c r="J20" i="55" s="1"/>
  <c r="H21" i="55"/>
  <c r="J21" i="55" s="1"/>
  <c r="H22" i="55"/>
  <c r="J22" i="55" s="1"/>
  <c r="H23" i="55"/>
  <c r="J23" i="55" s="1"/>
  <c r="H24" i="55"/>
  <c r="J24" i="55" s="1"/>
  <c r="H25" i="55"/>
  <c r="J25" i="55" s="1"/>
  <c r="H26" i="55"/>
  <c r="J26" i="55" s="1"/>
  <c r="H27" i="55"/>
  <c r="J27" i="55" s="1"/>
  <c r="H28" i="55"/>
  <c r="J28" i="55" s="1"/>
  <c r="H29" i="55"/>
  <c r="J29" i="55" s="1"/>
  <c r="H30" i="55"/>
  <c r="J30" i="55" s="1"/>
  <c r="H31" i="55"/>
  <c r="J31" i="55" s="1"/>
  <c r="H112" i="55"/>
  <c r="J112" i="55" s="1"/>
  <c r="H113" i="55"/>
  <c r="J113" i="55" s="1"/>
  <c r="H114" i="55"/>
  <c r="J114" i="55" s="1"/>
  <c r="H115" i="55"/>
  <c r="J115" i="55" s="1"/>
  <c r="H116" i="55"/>
  <c r="J116" i="55" s="1"/>
  <c r="H117" i="55"/>
  <c r="J117" i="55" s="1"/>
  <c r="H118" i="55"/>
  <c r="J118" i="55" s="1"/>
  <c r="H120" i="55"/>
  <c r="J120" i="55" s="1"/>
  <c r="H121" i="55"/>
  <c r="J121" i="55" s="1"/>
  <c r="H122" i="55"/>
  <c r="J122" i="55" s="1"/>
  <c r="E21" i="51"/>
  <c r="E22" i="51"/>
  <c r="B21" i="51"/>
  <c r="B23" i="51"/>
  <c r="E23" i="51"/>
  <c r="B22" i="51"/>
  <c r="J8" i="55" l="1"/>
  <c r="C18" i="15" s="1"/>
  <c r="U10" i="53"/>
  <c r="U9" i="53"/>
  <c r="U8" i="53"/>
  <c r="U10" i="41"/>
  <c r="U9" i="41"/>
  <c r="U8" i="41"/>
  <c r="U10" i="40"/>
  <c r="U9" i="40"/>
  <c r="U8" i="40"/>
  <c r="U8" i="42"/>
  <c r="B24" i="17"/>
  <c r="B58" i="17"/>
  <c r="B25" i="17"/>
  <c r="F26" i="17"/>
  <c r="D58" i="51"/>
  <c r="B58" i="51"/>
  <c r="F29" i="17"/>
  <c r="F59" i="51"/>
  <c r="B56" i="17"/>
  <c r="B57" i="51"/>
  <c r="H59" i="17"/>
  <c r="F58" i="51"/>
  <c r="E59" i="51"/>
  <c r="B28" i="17"/>
  <c r="E58" i="17"/>
  <c r="B55" i="51"/>
  <c r="F27" i="17"/>
  <c r="E55" i="17"/>
  <c r="E57" i="17"/>
  <c r="H59" i="51"/>
  <c r="E59" i="17"/>
  <c r="B57" i="17"/>
  <c r="F25" i="17"/>
  <c r="B22" i="17"/>
  <c r="H56" i="17"/>
  <c r="E25" i="17"/>
  <c r="F24" i="17"/>
  <c r="H58" i="17"/>
  <c r="E55" i="51"/>
  <c r="H57" i="17"/>
  <c r="E26" i="17"/>
  <c r="D59" i="51"/>
  <c r="B56" i="51"/>
  <c r="E22" i="17"/>
  <c r="H56" i="51"/>
  <c r="D59" i="17"/>
  <c r="H21" i="51"/>
  <c r="F59" i="17"/>
  <c r="B27" i="17"/>
  <c r="E56" i="51"/>
  <c r="E57" i="51"/>
  <c r="B21" i="17"/>
  <c r="E58" i="51"/>
  <c r="E23" i="17"/>
  <c r="F28" i="17"/>
  <c r="D58" i="17"/>
  <c r="B59" i="17"/>
  <c r="H58" i="51"/>
  <c r="E27" i="17"/>
  <c r="E24" i="17"/>
  <c r="E28" i="17"/>
  <c r="B26" i="17"/>
  <c r="B29" i="17"/>
  <c r="C58" i="17"/>
  <c r="B55" i="17"/>
  <c r="E29" i="17"/>
  <c r="C58" i="51"/>
  <c r="E21" i="17"/>
  <c r="B23" i="17"/>
  <c r="C59" i="17"/>
  <c r="C59" i="51"/>
  <c r="E56" i="17"/>
  <c r="H57" i="51"/>
  <c r="B59" i="51"/>
  <c r="F58" i="17"/>
  <c r="H21" i="17" l="1"/>
  <c r="K21" i="17" s="1"/>
  <c r="L21" i="17"/>
  <c r="L23" i="17"/>
  <c r="L25" i="17"/>
  <c r="L27" i="17"/>
  <c r="L29" i="17"/>
  <c r="L22" i="17"/>
  <c r="L24" i="17"/>
  <c r="L26" i="17"/>
  <c r="L28" i="17"/>
  <c r="L56" i="17"/>
  <c r="L58" i="17"/>
  <c r="L55" i="17"/>
  <c r="L57" i="17"/>
  <c r="L59" i="17"/>
  <c r="K56" i="17"/>
  <c r="K58" i="17"/>
  <c r="K57" i="17"/>
  <c r="K59" i="17"/>
  <c r="L56" i="51"/>
  <c r="L57" i="51"/>
  <c r="L58" i="51"/>
  <c r="L59" i="51"/>
  <c r="L55" i="51"/>
  <c r="B27" i="51"/>
  <c r="D55" i="17"/>
  <c r="C55" i="17"/>
  <c r="B24" i="51"/>
  <c r="F25" i="51"/>
  <c r="B26" i="51"/>
  <c r="B28" i="51"/>
  <c r="F26" i="51"/>
  <c r="E27" i="51"/>
  <c r="F27" i="51"/>
  <c r="E28" i="51"/>
  <c r="F28" i="51"/>
  <c r="E24" i="51"/>
  <c r="B25" i="51"/>
  <c r="F21" i="17"/>
  <c r="F55" i="17"/>
  <c r="E26" i="51"/>
  <c r="E29" i="51"/>
  <c r="B29" i="51"/>
  <c r="E25" i="51"/>
  <c r="F29" i="51"/>
  <c r="F24" i="51"/>
  <c r="L22" i="51" l="1"/>
  <c r="L23" i="51"/>
  <c r="L24" i="51"/>
  <c r="L25" i="51"/>
  <c r="L26" i="51"/>
  <c r="L27" i="51"/>
  <c r="L28" i="51"/>
  <c r="L29" i="51"/>
  <c r="L21" i="51"/>
  <c r="S12" i="40" l="1"/>
  <c r="J12" i="40"/>
  <c r="G12" i="40"/>
  <c r="D12" i="40"/>
  <c r="S12" i="53"/>
  <c r="J12" i="53"/>
  <c r="G12" i="53"/>
  <c r="D12" i="53"/>
  <c r="C23" i="53"/>
  <c r="D57" i="17"/>
  <c r="D56" i="51"/>
  <c r="F23" i="17"/>
  <c r="C56" i="17"/>
  <c r="F22" i="17"/>
  <c r="D57" i="51"/>
  <c r="F56" i="17"/>
  <c r="F57" i="51"/>
  <c r="C57" i="17"/>
  <c r="C57" i="51"/>
  <c r="F23" i="51"/>
  <c r="C56" i="51"/>
  <c r="D56" i="17"/>
  <c r="F57" i="17"/>
  <c r="F56" i="51"/>
  <c r="F22" i="51"/>
  <c r="J76" i="17" l="1"/>
  <c r="K76" i="17"/>
  <c r="L76" i="17"/>
  <c r="M76" i="17"/>
  <c r="N76" i="17"/>
  <c r="I76" i="17"/>
  <c r="D75" i="17"/>
  <c r="E75" i="17"/>
  <c r="F75" i="17"/>
  <c r="C75" i="17"/>
  <c r="M59" i="17" l="1"/>
  <c r="N59" i="17" s="1"/>
  <c r="M58" i="17"/>
  <c r="N58" i="17" s="1"/>
  <c r="M57" i="17"/>
  <c r="N57" i="17" s="1"/>
  <c r="M56" i="17"/>
  <c r="N56" i="17" s="1"/>
  <c r="I56" i="17"/>
  <c r="J56" i="17" s="1"/>
  <c r="I57" i="17"/>
  <c r="J57" i="17" s="1"/>
  <c r="I58" i="17"/>
  <c r="J58" i="17" s="1"/>
  <c r="I59" i="17"/>
  <c r="J59" i="17" s="1"/>
  <c r="I55" i="17"/>
  <c r="G59" i="17"/>
  <c r="G58" i="17"/>
  <c r="G57" i="17"/>
  <c r="G56" i="17"/>
  <c r="G55" i="17"/>
  <c r="M21" i="17"/>
  <c r="N21" i="17" s="1"/>
  <c r="G22" i="17"/>
  <c r="G23" i="17"/>
  <c r="G24" i="17"/>
  <c r="G25" i="17"/>
  <c r="G26" i="17"/>
  <c r="G27" i="17"/>
  <c r="G28" i="17"/>
  <c r="G29" i="17"/>
  <c r="G21" i="17"/>
  <c r="I13" i="17"/>
  <c r="E13" i="17"/>
  <c r="I12" i="17"/>
  <c r="E12" i="17"/>
  <c r="D11" i="17"/>
  <c r="E10" i="17"/>
  <c r="D9" i="17"/>
  <c r="D8" i="17"/>
  <c r="I7" i="17"/>
  <c r="E7" i="17"/>
  <c r="D6" i="17"/>
  <c r="E5" i="17"/>
  <c r="D4" i="17"/>
  <c r="D3" i="17"/>
  <c r="I60" i="17" l="1"/>
  <c r="O59" i="17" l="1"/>
  <c r="P59" i="17" s="1"/>
  <c r="O57" i="17"/>
  <c r="P57" i="17" s="1"/>
  <c r="O58" i="17"/>
  <c r="P58" i="17" s="1"/>
  <c r="O56" i="17"/>
  <c r="P56" i="17" s="1"/>
  <c r="I60" i="51" l="1"/>
  <c r="J57" i="51" l="1"/>
  <c r="K57" i="51"/>
  <c r="N58" i="51"/>
  <c r="J59" i="51"/>
  <c r="K59" i="51"/>
  <c r="N56" i="51"/>
  <c r="K56" i="51"/>
  <c r="J56" i="51"/>
  <c r="N57" i="51"/>
  <c r="K58" i="51"/>
  <c r="J58" i="51"/>
  <c r="N59" i="51"/>
  <c r="O56" i="51" l="1"/>
  <c r="P56" i="51" s="1"/>
  <c r="O59" i="51"/>
  <c r="P59" i="51" s="1"/>
  <c r="O58" i="51"/>
  <c r="P58" i="51" s="1"/>
  <c r="O57" i="51"/>
  <c r="P57" i="51" s="1"/>
  <c r="U7" i="42" l="1"/>
  <c r="U6" i="42"/>
  <c r="J47" i="17" l="1"/>
  <c r="K47" i="17"/>
  <c r="L47" i="17"/>
  <c r="M47" i="17"/>
  <c r="N47" i="17"/>
  <c r="O47" i="17"/>
  <c r="P47" i="17"/>
  <c r="I47" i="17"/>
  <c r="D46" i="17"/>
  <c r="E46" i="17"/>
  <c r="F46" i="17"/>
  <c r="C46" i="17"/>
  <c r="M22" i="17"/>
  <c r="N22" i="17" s="1"/>
  <c r="M23" i="17"/>
  <c r="N23" i="17" s="1"/>
  <c r="M24" i="17"/>
  <c r="N24" i="17" s="1"/>
  <c r="M25" i="17"/>
  <c r="N25" i="17" s="1"/>
  <c r="M26" i="17"/>
  <c r="N26" i="17" s="1"/>
  <c r="M27" i="17"/>
  <c r="N27" i="17" s="1"/>
  <c r="M28" i="17"/>
  <c r="N28" i="17" s="1"/>
  <c r="M29" i="17"/>
  <c r="N29" i="17" s="1"/>
  <c r="I22" i="17"/>
  <c r="I23" i="17"/>
  <c r="I24" i="17"/>
  <c r="I25" i="17"/>
  <c r="I26" i="17"/>
  <c r="I27" i="17"/>
  <c r="I28" i="17"/>
  <c r="I29" i="17"/>
  <c r="I21" i="17"/>
  <c r="I30" i="51"/>
  <c r="J23" i="51" l="1"/>
  <c r="K23" i="51"/>
  <c r="N24" i="51"/>
  <c r="J25" i="51"/>
  <c r="K25" i="51"/>
  <c r="N26" i="51"/>
  <c r="J27" i="51"/>
  <c r="K27" i="51"/>
  <c r="N28" i="51"/>
  <c r="J29" i="51"/>
  <c r="K29" i="51"/>
  <c r="N21" i="51"/>
  <c r="N22" i="51"/>
  <c r="K22" i="51"/>
  <c r="J22" i="51"/>
  <c r="N23" i="51"/>
  <c r="K24" i="51"/>
  <c r="J24" i="51"/>
  <c r="N25" i="51"/>
  <c r="K26" i="51"/>
  <c r="J26" i="51"/>
  <c r="N27" i="51"/>
  <c r="K28" i="51"/>
  <c r="J28" i="51"/>
  <c r="N29" i="51"/>
  <c r="O22" i="51" l="1"/>
  <c r="Q22" i="51" s="1"/>
  <c r="O26" i="51"/>
  <c r="Q26" i="51" s="1"/>
  <c r="N30" i="51"/>
  <c r="O25" i="51"/>
  <c r="Q25" i="51" s="1"/>
  <c r="O29" i="51"/>
  <c r="Q29" i="51" s="1"/>
  <c r="O28" i="51"/>
  <c r="Q28" i="51" s="1"/>
  <c r="O24" i="51"/>
  <c r="Q24" i="51" s="1"/>
  <c r="O27" i="51"/>
  <c r="Q27" i="51" s="1"/>
  <c r="O23" i="51"/>
  <c r="Q23" i="51" s="1"/>
  <c r="C22" i="40" l="1"/>
  <c r="K25" i="17" l="1"/>
  <c r="K28" i="17"/>
  <c r="K24" i="17"/>
  <c r="K29" i="17"/>
  <c r="K27" i="17"/>
  <c r="K23" i="17"/>
  <c r="K26" i="17"/>
  <c r="K22" i="17"/>
  <c r="C55" i="51"/>
  <c r="D55" i="51"/>
  <c r="F55" i="51"/>
  <c r="F21" i="51"/>
  <c r="J23" i="17" l="1"/>
  <c r="J22" i="17"/>
  <c r="J26" i="17"/>
  <c r="J27" i="17"/>
  <c r="J24" i="17"/>
  <c r="J28" i="17"/>
  <c r="J25" i="17"/>
  <c r="J29" i="17"/>
  <c r="O23" i="17" l="1"/>
  <c r="Q23" i="17" s="1"/>
  <c r="O25" i="17"/>
  <c r="Q25" i="17" s="1"/>
  <c r="O24" i="17"/>
  <c r="Q24" i="17" s="1"/>
  <c r="O22" i="17"/>
  <c r="Q22" i="17" s="1"/>
  <c r="I30" i="17"/>
  <c r="C14" i="22"/>
  <c r="H55" i="51"/>
  <c r="H55" i="17"/>
  <c r="K55" i="17" l="1"/>
  <c r="K60" i="17" s="1"/>
  <c r="J55" i="17"/>
  <c r="J60" i="17" s="1"/>
  <c r="K55" i="51"/>
  <c r="K60" i="51" s="1"/>
  <c r="H60" i="51"/>
  <c r="E18" i="35" s="1"/>
  <c r="J55" i="51"/>
  <c r="J60" i="51" s="1"/>
  <c r="H60" i="17"/>
  <c r="E18" i="38" s="1"/>
  <c r="O29" i="17"/>
  <c r="Q29" i="17" s="1"/>
  <c r="O28" i="17"/>
  <c r="Q28" i="17" s="1"/>
  <c r="O27" i="17"/>
  <c r="Q27" i="17" s="1"/>
  <c r="O26" i="17"/>
  <c r="Q26" i="17" s="1"/>
  <c r="N30" i="17" l="1"/>
  <c r="C28" i="40" l="1"/>
  <c r="N55" i="51" l="1"/>
  <c r="N60" i="51" s="1"/>
  <c r="M55" i="17"/>
  <c r="N55" i="17" s="1"/>
  <c r="O55" i="51" l="1"/>
  <c r="N60" i="17"/>
  <c r="O55" i="17"/>
  <c r="P55" i="51" l="1"/>
  <c r="P60" i="51" s="1"/>
  <c r="O60" i="51"/>
  <c r="O60" i="17"/>
  <c r="P55" i="17"/>
  <c r="P60" i="17" s="1"/>
  <c r="K21" i="51" l="1"/>
  <c r="K30" i="51" s="1"/>
  <c r="H30" i="51"/>
  <c r="E17" i="35" s="1"/>
  <c r="J21" i="51"/>
  <c r="J30" i="51" s="1"/>
  <c r="O21" i="51" l="1"/>
  <c r="Q21" i="51" s="1"/>
  <c r="K30" i="17"/>
  <c r="J21" i="17"/>
  <c r="H30" i="17"/>
  <c r="E17" i="38" s="1"/>
  <c r="E21" i="38" l="1"/>
  <c r="C31" i="41" s="1"/>
  <c r="O30" i="51"/>
  <c r="Q30" i="51"/>
  <c r="E9" i="35" s="1"/>
  <c r="J30" i="17"/>
  <c r="O21" i="17"/>
  <c r="Q21" i="17" s="1"/>
  <c r="C25" i="42" l="1"/>
  <c r="E21" i="35"/>
  <c r="E10" i="35" s="1"/>
  <c r="O30" i="17"/>
  <c r="Q30" i="17"/>
  <c r="E9" i="38" s="1"/>
  <c r="E13" i="35" l="1"/>
  <c r="E10" i="38"/>
  <c r="E13" i="38" s="1"/>
</calcChain>
</file>

<file path=xl/comments1.xml><?xml version="1.0" encoding="utf-8"?>
<comments xmlns="http://schemas.openxmlformats.org/spreadsheetml/2006/main">
  <authors>
    <author>Administrator</author>
  </authors>
  <commentList>
    <comment ref="D6" authorId="0" shapeId="0">
      <text>
        <r>
          <rPr>
            <b/>
            <sz val="12"/>
            <color indexed="81"/>
            <rFont val="MS P ゴシック"/>
            <family val="3"/>
            <charset val="128"/>
          </rPr>
          <t>例）アルバイト雇用 @1,000×8H×14日</t>
        </r>
      </text>
    </comment>
    <comment ref="D7" authorId="0" shapeId="0">
      <text>
        <r>
          <rPr>
            <b/>
            <sz val="12"/>
            <color indexed="81"/>
            <rFont val="MS P ゴシック"/>
            <family val="3"/>
            <charset val="128"/>
          </rPr>
          <t>例）危険手当 @10,000円×20人
　　超勤手当 @3,000円×10時間×20人</t>
        </r>
      </text>
    </comment>
    <comment ref="D11" authorId="0" shapeId="0">
      <text>
        <r>
          <rPr>
            <b/>
            <sz val="12"/>
            <color indexed="81"/>
            <rFont val="MS P ゴシック"/>
            <family val="3"/>
            <charset val="128"/>
          </rPr>
          <t>例）ホテル宿泊 @5,000円×3泊×8人</t>
        </r>
      </text>
    </comment>
    <comment ref="D14" authorId="0" shapeId="0">
      <text>
        <r>
          <rPr>
            <b/>
            <sz val="12"/>
            <color indexed="81"/>
            <rFont val="MS P ゴシック"/>
            <family val="3"/>
            <charset val="128"/>
          </rPr>
          <t>例）消毒 @150,000円×3回</t>
        </r>
      </text>
    </comment>
    <comment ref="D16" authorId="0" shapeId="0">
      <text>
        <r>
          <rPr>
            <b/>
            <sz val="12"/>
            <color indexed="81"/>
            <rFont val="MS P ゴシック"/>
            <family val="3"/>
            <charset val="128"/>
          </rPr>
          <t>例）消毒液 @1,000円×25本
　　マスク @500円×10箱
　　ガウン @500円×100枚　</t>
        </r>
      </text>
    </comment>
  </commentList>
</comments>
</file>

<file path=xl/sharedStrings.xml><?xml version="1.0" encoding="utf-8"?>
<sst xmlns="http://schemas.openxmlformats.org/spreadsheetml/2006/main" count="981" uniqueCount="524">
  <si>
    <t>差引額</t>
  </si>
  <si>
    <t>補助基本額</t>
    <rPh sb="0" eb="2">
      <t>ホジョ</t>
    </rPh>
    <rPh sb="2" eb="4">
      <t>キホン</t>
    </rPh>
    <rPh sb="4" eb="5">
      <t>ガク</t>
    </rPh>
    <phoneticPr fontId="4"/>
  </si>
  <si>
    <t>補助基準額</t>
    <rPh sb="0" eb="2">
      <t>ホジョ</t>
    </rPh>
    <rPh sb="2" eb="5">
      <t>キジュンガク</t>
    </rPh>
    <phoneticPr fontId="7"/>
  </si>
  <si>
    <t>補助所要額</t>
    <rPh sb="0" eb="2">
      <t>ホジョ</t>
    </rPh>
    <rPh sb="2" eb="5">
      <t>ショヨウガク</t>
    </rPh>
    <phoneticPr fontId="4"/>
  </si>
  <si>
    <t>総事業費</t>
    <phoneticPr fontId="4"/>
  </si>
  <si>
    <t>寄付金その他</t>
    <rPh sb="0" eb="3">
      <t>キフキン</t>
    </rPh>
    <rPh sb="5" eb="6">
      <t>タ</t>
    </rPh>
    <phoneticPr fontId="4"/>
  </si>
  <si>
    <t>補助単価</t>
    <rPh sb="0" eb="2">
      <t>ホジョ</t>
    </rPh>
    <rPh sb="2" eb="4">
      <t>タンカ</t>
    </rPh>
    <phoneticPr fontId="4"/>
  </si>
  <si>
    <t>補助基準額</t>
    <rPh sb="0" eb="2">
      <t>ホジョ</t>
    </rPh>
    <rPh sb="2" eb="4">
      <t>キジュン</t>
    </rPh>
    <rPh sb="4" eb="5">
      <t>ガク</t>
    </rPh>
    <phoneticPr fontId="4"/>
  </si>
  <si>
    <t>合計</t>
    <rPh sb="0" eb="2">
      <t>ゴウケイ</t>
    </rPh>
    <phoneticPr fontId="4"/>
  </si>
  <si>
    <t>の収入額</t>
    <rPh sb="1" eb="4">
      <t>シュウニュウガク</t>
    </rPh>
    <phoneticPr fontId="4"/>
  </si>
  <si>
    <t>Ａ円</t>
    <rPh sb="1" eb="2">
      <t>エン</t>
    </rPh>
    <phoneticPr fontId="4"/>
  </si>
  <si>
    <t>I円</t>
    <rPh sb="1" eb="2">
      <t>エン</t>
    </rPh>
    <phoneticPr fontId="4"/>
  </si>
  <si>
    <t>事業所・施設等の種別（※）</t>
    <rPh sb="0" eb="3">
      <t>ジギョウショ</t>
    </rPh>
    <rPh sb="4" eb="6">
      <t>シセツ</t>
    </rPh>
    <rPh sb="6" eb="7">
      <t>トウ</t>
    </rPh>
    <rPh sb="8" eb="10">
      <t>シュベツ</t>
    </rPh>
    <phoneticPr fontId="2"/>
  </si>
  <si>
    <t>通所系</t>
    <rPh sb="0" eb="2">
      <t>ツウショ</t>
    </rPh>
    <rPh sb="2" eb="3">
      <t>ケイ</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</si>
  <si>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</si>
  <si>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認知症対応型通所介護事業所</t>
    <phoneticPr fontId="2"/>
  </si>
  <si>
    <t>短期入所系</t>
    <rPh sb="0" eb="2">
      <t>タンキ</t>
    </rPh>
    <rPh sb="2" eb="4">
      <t>ニュウショ</t>
    </rPh>
    <rPh sb="4" eb="5">
      <t>ケイ</t>
    </rPh>
    <phoneticPr fontId="2"/>
  </si>
  <si>
    <t>短期入所生活介護事業所、短期入所療養介護事業所</t>
    <phoneticPr fontId="2"/>
  </si>
  <si>
    <t>訪問系</t>
    <rPh sb="0" eb="2">
      <t>ホウモン</t>
    </rPh>
    <rPh sb="2" eb="3">
      <t>ケイ</t>
    </rPh>
    <phoneticPr fontId="2"/>
  </si>
  <si>
    <t>訪問介護事業所</t>
    <phoneticPr fontId="2"/>
  </si>
  <si>
    <t>訪問入浴介護事業所</t>
    <phoneticPr fontId="2"/>
  </si>
  <si>
    <t>訪問看護事業所</t>
    <phoneticPr fontId="2"/>
  </si>
  <si>
    <t>訪問リハビリテーション事業所</t>
    <phoneticPr fontId="2"/>
  </si>
  <si>
    <t>定期巡回・随時対応型訪問介護看護事業所</t>
    <phoneticPr fontId="2"/>
  </si>
  <si>
    <t>夜間対応型訪問介護事業所</t>
    <phoneticPr fontId="2"/>
  </si>
  <si>
    <t>居宅介護支援事業所</t>
    <phoneticPr fontId="2"/>
  </si>
  <si>
    <t>福祉用具貸与事業所</t>
    <phoneticPr fontId="2"/>
  </si>
  <si>
    <t>居宅療養管理指導事業所</t>
    <rPh sb="0" eb="2">
      <t>キョタク</t>
    </rPh>
    <rPh sb="2" eb="4">
      <t>リョウヨウ</t>
    </rPh>
    <rPh sb="4" eb="6">
      <t>カンリ</t>
    </rPh>
    <rPh sb="6" eb="8">
      <t>シドウ</t>
    </rPh>
    <rPh sb="8" eb="11">
      <t>ジギョウショ</t>
    </rPh>
    <phoneticPr fontId="2"/>
  </si>
  <si>
    <t>多機能型</t>
    <rPh sb="0" eb="3">
      <t>タキノウ</t>
    </rPh>
    <rPh sb="3" eb="4">
      <t>ガタ</t>
    </rPh>
    <phoneticPr fontId="2"/>
  </si>
  <si>
    <t>小規模多機能型居宅介護事業所</t>
    <phoneticPr fontId="2"/>
  </si>
  <si>
    <t>看護小規模多機能型居宅介護事業所</t>
    <phoneticPr fontId="2"/>
  </si>
  <si>
    <t>入所施設・
居住系</t>
    <rPh sb="0" eb="2">
      <t>ニュウショ</t>
    </rPh>
    <rPh sb="2" eb="4">
      <t>シセツ</t>
    </rPh>
    <rPh sb="6" eb="8">
      <t>キョジュウ</t>
    </rPh>
    <rPh sb="8" eb="9">
      <t>ケイ</t>
    </rPh>
    <phoneticPr fontId="2"/>
  </si>
  <si>
    <t>介護老人福祉施設</t>
    <rPh sb="0" eb="2">
      <t>カイゴ</t>
    </rPh>
    <rPh sb="2" eb="4">
      <t>ロウジン</t>
    </rPh>
    <rPh sb="4" eb="6">
      <t>フクシ</t>
    </rPh>
    <rPh sb="6" eb="8">
      <t>シセツ</t>
    </rPh>
    <phoneticPr fontId="2"/>
  </si>
  <si>
    <t>地域密着型介護老人福祉施設</t>
    <rPh sb="0" eb="2">
      <t>チイキ</t>
    </rPh>
    <rPh sb="2" eb="5">
      <t>ミッチャクガタ</t>
    </rPh>
    <phoneticPr fontId="2"/>
  </si>
  <si>
    <t>介護老人保健施設</t>
    <rPh sb="0" eb="8">
      <t>カイゴロウジンホケンシセツ</t>
    </rPh>
    <phoneticPr fontId="2"/>
  </si>
  <si>
    <t>介護医療院</t>
    <phoneticPr fontId="2"/>
  </si>
  <si>
    <t>介護療養型医療施設</t>
    <phoneticPr fontId="2"/>
  </si>
  <si>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2"/>
  </si>
  <si>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2"/>
  </si>
  <si>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2"/>
  </si>
  <si>
    <t xml:space="preserve">－ </t>
  </si>
  <si>
    <t>新型コロナウイルス感染者が発生又は濃厚接触者に対応した介護サービス事業所・施設等（休業要請を受けた事業所・施設等又は居宅でサービスを提供する通所系サービス事業所を含む）</t>
    <rPh sb="56" eb="57">
      <t>マタ</t>
    </rPh>
    <phoneticPr fontId="2"/>
  </si>
  <si>
    <t>感染者が発生した介護サービス事業所・施設等の利用者の受け入れや当該事業所・施設等に応援職員の派遣を行う事業所・施設等</t>
    <phoneticPr fontId="2"/>
  </si>
  <si>
    <t>介護サービス事業所等に対するサービス継続支援事業補助基準単価(単位：円)</t>
    <rPh sb="24" eb="26">
      <t>ホジョ</t>
    </rPh>
    <rPh sb="26" eb="28">
      <t>キジュン</t>
    </rPh>
    <rPh sb="28" eb="30">
      <t>タンカ</t>
    </rPh>
    <rPh sb="31" eb="33">
      <t>タンイ</t>
    </rPh>
    <rPh sb="34" eb="35">
      <t>エン</t>
    </rPh>
    <phoneticPr fontId="2"/>
  </si>
  <si>
    <t>通所介護事業所【通常規模型】</t>
    <rPh sb="0" eb="2">
      <t>ツウショ</t>
    </rPh>
    <phoneticPr fontId="2"/>
  </si>
  <si>
    <t>通所介護事業所【大規模型（Ⅰ）】</t>
    <rPh sb="0" eb="2">
      <t>ツウショ</t>
    </rPh>
    <phoneticPr fontId="2"/>
  </si>
  <si>
    <t>通所介護事業所【大規模型（Ⅱ）】</t>
    <rPh sb="0" eb="2">
      <t>ツウショ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</si>
  <si>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</si>
  <si>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</si>
  <si>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</si>
  <si>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所要額(円)</t>
    <rPh sb="0" eb="3">
      <t>ショヨウガク</t>
    </rPh>
    <rPh sb="4" eb="5">
      <t>エン</t>
    </rPh>
    <phoneticPr fontId="7"/>
  </si>
  <si>
    <t>対象経費区分</t>
    <rPh sb="0" eb="2">
      <t>タイショウ</t>
    </rPh>
    <rPh sb="2" eb="4">
      <t>ケイヒ</t>
    </rPh>
    <rPh sb="4" eb="6">
      <t>クブン</t>
    </rPh>
    <phoneticPr fontId="2"/>
  </si>
  <si>
    <t>ア　緊急雇用にかかる費用</t>
    <phoneticPr fontId="2"/>
  </si>
  <si>
    <t>イ　割増賃金・手当</t>
    <phoneticPr fontId="2"/>
  </si>
  <si>
    <t>ウ　職業紹介料</t>
    <phoneticPr fontId="2"/>
  </si>
  <si>
    <t>エ　損害賠償保険の加入費用</t>
    <phoneticPr fontId="2"/>
  </si>
  <si>
    <t>オ　帰宅困難職員の宿泊費</t>
    <phoneticPr fontId="2"/>
  </si>
  <si>
    <t>キ　要件該当の自費検査費用</t>
    <phoneticPr fontId="2"/>
  </si>
  <si>
    <t>④感染性廃棄物の処理費用</t>
    <phoneticPr fontId="2"/>
  </si>
  <si>
    <t>③消毒、清掃費用</t>
    <phoneticPr fontId="2"/>
  </si>
  <si>
    <t>オ　職員派遣に係る旅費・宿泊費</t>
    <phoneticPr fontId="2"/>
  </si>
  <si>
    <t>②感染が発生した事業所・施設等への介護人材の応援派遣のための経費</t>
    <rPh sb="30" eb="32">
      <t>ケイヒ</t>
    </rPh>
    <phoneticPr fontId="2"/>
  </si>
  <si>
    <t>①感染が発生した事業所・施設等からの利用者の受け入れに伴う介護人材確保のための費用</t>
    <rPh sb="39" eb="41">
      <t>ヒヨウ</t>
    </rPh>
    <phoneticPr fontId="2"/>
  </si>
  <si>
    <t>B円</t>
    <rPh sb="1" eb="2">
      <t>エン</t>
    </rPh>
    <phoneticPr fontId="4"/>
  </si>
  <si>
    <t>C（=Ａ-B）円</t>
    <rPh sb="7" eb="8">
      <t>エン</t>
    </rPh>
    <phoneticPr fontId="4"/>
  </si>
  <si>
    <t>E円</t>
    <rPh sb="1" eb="2">
      <t>エン</t>
    </rPh>
    <phoneticPr fontId="4"/>
  </si>
  <si>
    <t>G=E×F円</t>
    <rPh sb="5" eb="6">
      <t>エン</t>
    </rPh>
    <phoneticPr fontId="4"/>
  </si>
  <si>
    <t>H円</t>
    <rPh sb="1" eb="2">
      <t>エン</t>
    </rPh>
    <phoneticPr fontId="4"/>
  </si>
  <si>
    <t>区分</t>
    <rPh sb="0" eb="2">
      <t>クブン</t>
    </rPh>
    <phoneticPr fontId="2"/>
  </si>
  <si>
    <t>D（＝A）円</t>
    <rPh sb="5" eb="6">
      <t>エン</t>
    </rPh>
    <phoneticPr fontId="4"/>
  </si>
  <si>
    <t>合計</t>
    <rPh sb="0" eb="2">
      <t>ゴウケイ</t>
    </rPh>
    <phoneticPr fontId="7"/>
  </si>
  <si>
    <t>２．補助対象期間</t>
    <rPh sb="2" eb="4">
      <t>ホジョ</t>
    </rPh>
    <rPh sb="4" eb="6">
      <t>タイショウ</t>
    </rPh>
    <rPh sb="6" eb="8">
      <t>キカン</t>
    </rPh>
    <phoneticPr fontId="2"/>
  </si>
  <si>
    <t>①</t>
    <phoneticPr fontId="2"/>
  </si>
  <si>
    <t>②　</t>
    <phoneticPr fontId="2"/>
  </si>
  <si>
    <t>濃厚接触者に対応した訪問系サービス事業所、短期入所系サービス事業所、介護施設等</t>
    <rPh sb="0" eb="2">
      <t>ノウコウ</t>
    </rPh>
    <rPh sb="2" eb="5">
      <t>セッショクシャ</t>
    </rPh>
    <rPh sb="6" eb="8">
      <t>タイオウ</t>
    </rPh>
    <rPh sb="10" eb="12">
      <t>ホウモン</t>
    </rPh>
    <rPh sb="12" eb="13">
      <t>ケイ</t>
    </rPh>
    <rPh sb="17" eb="19">
      <t>ジギョウ</t>
    </rPh>
    <rPh sb="19" eb="20">
      <t>ショ</t>
    </rPh>
    <rPh sb="21" eb="23">
      <t>タンキ</t>
    </rPh>
    <rPh sb="23" eb="25">
      <t>ニュウショ</t>
    </rPh>
    <rPh sb="25" eb="26">
      <t>ケイ</t>
    </rPh>
    <rPh sb="30" eb="33">
      <t>ジギョウショ</t>
    </rPh>
    <rPh sb="34" eb="39">
      <t>カイゴシセツトウ</t>
    </rPh>
    <phoneticPr fontId="2"/>
  </si>
  <si>
    <t>③</t>
    <phoneticPr fontId="2"/>
  </si>
  <si>
    <t>④</t>
    <phoneticPr fontId="2"/>
  </si>
  <si>
    <t>区分</t>
    <rPh sb="0" eb="2">
      <t>クブン</t>
    </rPh>
    <phoneticPr fontId="2"/>
  </si>
  <si>
    <t>感染発生日</t>
    <rPh sb="0" eb="2">
      <t>カンセンハッセイ</t>
    </rPh>
    <phoneticPr fontId="4"/>
  </si>
  <si>
    <t>感染収束日</t>
    <rPh sb="0" eb="2">
      <t>カンセン</t>
    </rPh>
    <rPh sb="2" eb="4">
      <t>シュウソク</t>
    </rPh>
    <rPh sb="4" eb="5">
      <t>ヒ</t>
    </rPh>
    <phoneticPr fontId="4"/>
  </si>
  <si>
    <t>年月日記入欄</t>
    <rPh sb="0" eb="3">
      <t>ネンガッピ</t>
    </rPh>
    <rPh sb="3" eb="5">
      <t>キニュウ</t>
    </rPh>
    <rPh sb="5" eb="6">
      <t>ラン</t>
    </rPh>
    <phoneticPr fontId="2"/>
  </si>
  <si>
    <t>３．感染者等の発生状況</t>
    <rPh sb="2" eb="5">
      <t>カンセンシャ</t>
    </rPh>
    <rPh sb="5" eb="6">
      <t>トウ</t>
    </rPh>
    <rPh sb="7" eb="9">
      <t>ハッセイ</t>
    </rPh>
    <rPh sb="9" eb="11">
      <t>ジョウキョウ</t>
    </rPh>
    <phoneticPr fontId="2"/>
  </si>
  <si>
    <t>助成
対象
区分</t>
    <phoneticPr fontId="2"/>
  </si>
  <si>
    <t>利用者</t>
    <rPh sb="0" eb="3">
      <t>リヨウシャ</t>
    </rPh>
    <phoneticPr fontId="2"/>
  </si>
  <si>
    <t>職員</t>
    <rPh sb="0" eb="2">
      <t>ショクイン</t>
    </rPh>
    <phoneticPr fontId="2"/>
  </si>
  <si>
    <t>人数</t>
    <rPh sb="0" eb="2">
      <t>ニンズウ</t>
    </rPh>
    <phoneticPr fontId="2"/>
  </si>
  <si>
    <t>入所施設・居住系の場合の施設内での療養者数</t>
    <rPh sb="9" eb="11">
      <t>バアイ</t>
    </rPh>
    <rPh sb="12" eb="15">
      <t>シセツナイ</t>
    </rPh>
    <rPh sb="17" eb="19">
      <t>リョウヨウ</t>
    </rPh>
    <rPh sb="19" eb="20">
      <t>シャ</t>
    </rPh>
    <rPh sb="20" eb="21">
      <t>スウ</t>
    </rPh>
    <phoneticPr fontId="2"/>
  </si>
  <si>
    <t>感染者数</t>
    <rPh sb="0" eb="3">
      <t>カンセンシャ</t>
    </rPh>
    <rPh sb="3" eb="4">
      <t>スウ</t>
    </rPh>
    <phoneticPr fontId="2"/>
  </si>
  <si>
    <t>通所系・多機能型の場合の当該職員による訪問利用者数</t>
    <rPh sb="0" eb="2">
      <t>ツウショ</t>
    </rPh>
    <rPh sb="2" eb="3">
      <t>ケイ</t>
    </rPh>
    <rPh sb="4" eb="7">
      <t>タキノウ</t>
    </rPh>
    <rPh sb="7" eb="8">
      <t>カタ</t>
    </rPh>
    <rPh sb="9" eb="11">
      <t>バアイ</t>
    </rPh>
    <rPh sb="12" eb="14">
      <t>トウガイ</t>
    </rPh>
    <rPh sb="14" eb="16">
      <t>ショクイン</t>
    </rPh>
    <rPh sb="19" eb="21">
      <t>ホウモン</t>
    </rPh>
    <rPh sb="21" eb="24">
      <t>リヨウシャ</t>
    </rPh>
    <rPh sb="24" eb="25">
      <t>スウ</t>
    </rPh>
    <phoneticPr fontId="2"/>
  </si>
  <si>
    <t>訪問系の場合</t>
    <rPh sb="0" eb="2">
      <t>ホウモン</t>
    </rPh>
    <rPh sb="2" eb="3">
      <t>ケイ</t>
    </rPh>
    <rPh sb="4" eb="6">
      <t>バアイ</t>
    </rPh>
    <phoneticPr fontId="2"/>
  </si>
  <si>
    <t>感染した在宅高齢者への訪問人数</t>
    <rPh sb="0" eb="2">
      <t>カンセン</t>
    </rPh>
    <rPh sb="4" eb="6">
      <t>ザイタク</t>
    </rPh>
    <rPh sb="6" eb="9">
      <t>コウレイシャ</t>
    </rPh>
    <rPh sb="11" eb="13">
      <t>ホウモン</t>
    </rPh>
    <rPh sb="13" eb="15">
      <t>ニンズウ</t>
    </rPh>
    <phoneticPr fontId="2"/>
  </si>
  <si>
    <t>代替サービスとして訪問した件数</t>
    <rPh sb="0" eb="2">
      <t>ダイタイ</t>
    </rPh>
    <rPh sb="9" eb="11">
      <t>ホウモン</t>
    </rPh>
    <rPh sb="13" eb="15">
      <t>ケンスウ</t>
    </rPh>
    <phoneticPr fontId="2"/>
  </si>
  <si>
    <t>補助事業
着手日</t>
    <rPh sb="0" eb="2">
      <t>ホジョ</t>
    </rPh>
    <rPh sb="2" eb="4">
      <t>ジギョウ</t>
    </rPh>
    <rPh sb="5" eb="7">
      <t>チャクシュ</t>
    </rPh>
    <phoneticPr fontId="4"/>
  </si>
  <si>
    <t>補助事業
完了日</t>
    <rPh sb="0" eb="2">
      <t>ホジョ</t>
    </rPh>
    <rPh sb="2" eb="4">
      <t>ジギョウ</t>
    </rPh>
    <rPh sb="5" eb="7">
      <t>カンリョウ</t>
    </rPh>
    <phoneticPr fontId="4"/>
  </si>
  <si>
    <t>合　　計</t>
    <rPh sb="0" eb="1">
      <t>ゴウ</t>
    </rPh>
    <rPh sb="3" eb="4">
      <t>ケイ</t>
    </rPh>
    <phoneticPr fontId="2"/>
  </si>
  <si>
    <t>　　　　 　　(4) Ｈ欄は、Ｃ欄、Ｄ欄、Ｇ欄の額うち最も少ない額とする。</t>
    <rPh sb="12" eb="13">
      <t>ラン</t>
    </rPh>
    <rPh sb="16" eb="17">
      <t>ラン</t>
    </rPh>
    <rPh sb="19" eb="20">
      <t>ラン</t>
    </rPh>
    <rPh sb="22" eb="23">
      <t>ラン</t>
    </rPh>
    <rPh sb="24" eb="25">
      <t>ガク</t>
    </rPh>
    <rPh sb="27" eb="28">
      <t>モット</t>
    </rPh>
    <rPh sb="29" eb="30">
      <t>スク</t>
    </rPh>
    <rPh sb="32" eb="33">
      <t>ガク</t>
    </rPh>
    <phoneticPr fontId="4"/>
  </si>
  <si>
    <t>（注）「感染症発生日」とは、感染が判明した日とし、「補助事業着手日」と一致させること。</t>
    <rPh sb="1" eb="2">
      <t>チュウ</t>
    </rPh>
    <rPh sb="4" eb="7">
      <t>カンセンショウ</t>
    </rPh>
    <rPh sb="7" eb="10">
      <t>ハッセイビ</t>
    </rPh>
    <rPh sb="14" eb="16">
      <t>カンセン</t>
    </rPh>
    <rPh sb="17" eb="19">
      <t>ハンメイ</t>
    </rPh>
    <rPh sb="21" eb="22">
      <t>ヒ</t>
    </rPh>
    <rPh sb="26" eb="28">
      <t>ホジョ</t>
    </rPh>
    <rPh sb="28" eb="30">
      <t>ジギョウ</t>
    </rPh>
    <rPh sb="30" eb="32">
      <t>チャクシュ</t>
    </rPh>
    <rPh sb="32" eb="33">
      <t>ビ</t>
    </rPh>
    <rPh sb="35" eb="37">
      <t>イッチ</t>
    </rPh>
    <phoneticPr fontId="2"/>
  </si>
  <si>
    <t>１．補助金所要額一覧</t>
    <rPh sb="2" eb="5">
      <t>ホジョキン</t>
    </rPh>
    <rPh sb="5" eb="8">
      <t>ショヨウガク</t>
    </rPh>
    <rPh sb="8" eb="10">
      <t>イチラン</t>
    </rPh>
    <phoneticPr fontId="2"/>
  </si>
  <si>
    <t>〔感染者が発生した介護サービス事業所・施設等に応援職員の派遣を行った場合〕</t>
    <phoneticPr fontId="2"/>
  </si>
  <si>
    <r>
      <t xml:space="preserve">①職員の感染等による人員不足に伴う介護人材の確保のための費用
②通所系サービスの代替サービス提供に伴う介護人材確保のための費用
</t>
    </r>
    <r>
      <rPr>
        <sz val="11"/>
        <color rgb="FFFF0000"/>
        <rFont val="ＭＳ Ｐゴシック"/>
        <family val="3"/>
        <charset val="128"/>
        <scheme val="minor"/>
      </rPr>
      <t xml:space="preserve">
</t>
    </r>
    <r>
      <rPr>
        <b/>
        <sz val="11"/>
        <color rgb="FFFF0000"/>
        <rFont val="ＭＳ Ｐゴシック"/>
        <family val="3"/>
        <charset val="128"/>
        <scheme val="minor"/>
      </rPr>
      <t>※②は、ア～エのみ該当</t>
    </r>
    <rPh sb="28" eb="30">
      <t>ヒヨウ</t>
    </rPh>
    <rPh sb="62" eb="64">
      <t>ヒヨウ</t>
    </rPh>
    <rPh sb="75" eb="77">
      <t>ガイトウ</t>
    </rPh>
    <phoneticPr fontId="2"/>
  </si>
  <si>
    <t>職員派遣開始日</t>
    <rPh sb="0" eb="2">
      <t>ショクイン</t>
    </rPh>
    <rPh sb="2" eb="4">
      <t>ハケン</t>
    </rPh>
    <rPh sb="4" eb="7">
      <t>カイシビ</t>
    </rPh>
    <phoneticPr fontId="2"/>
  </si>
  <si>
    <t>職員派遣終了日</t>
    <rPh sb="0" eb="2">
      <t>ショクイン</t>
    </rPh>
    <rPh sb="2" eb="4">
      <t>ハケン</t>
    </rPh>
    <rPh sb="4" eb="7">
      <t>シュウリョウビ</t>
    </rPh>
    <phoneticPr fontId="2"/>
  </si>
  <si>
    <t>記入欄</t>
    <rPh sb="0" eb="2">
      <t>キニュウ</t>
    </rPh>
    <rPh sb="2" eb="3">
      <t>ラン</t>
    </rPh>
    <phoneticPr fontId="2"/>
  </si>
  <si>
    <t>派遣延日数</t>
    <rPh sb="0" eb="2">
      <t>ハケン</t>
    </rPh>
    <rPh sb="2" eb="3">
      <t>ノ</t>
    </rPh>
    <rPh sb="3" eb="5">
      <t>ニッスウ</t>
    </rPh>
    <phoneticPr fontId="2"/>
  </si>
  <si>
    <t>３．派遣職員の状況</t>
    <rPh sb="2" eb="4">
      <t>ハケン</t>
    </rPh>
    <rPh sb="4" eb="6">
      <t>ショクイン</t>
    </rPh>
    <rPh sb="7" eb="9">
      <t>ジョウキョウ</t>
    </rPh>
    <phoneticPr fontId="2"/>
  </si>
  <si>
    <t>２．応援職員の派遣期間</t>
    <rPh sb="2" eb="4">
      <t>オウエン</t>
    </rPh>
    <rPh sb="4" eb="6">
      <t>ショクイン</t>
    </rPh>
    <rPh sb="7" eb="9">
      <t>ハケン</t>
    </rPh>
    <rPh sb="9" eb="11">
      <t>キカン</t>
    </rPh>
    <phoneticPr fontId="2"/>
  </si>
  <si>
    <t>派遣実人数</t>
    <rPh sb="0" eb="2">
      <t>ハケン</t>
    </rPh>
    <rPh sb="2" eb="3">
      <t>ジツ</t>
    </rPh>
    <rPh sb="3" eb="5">
      <t>ニンズウ</t>
    </rPh>
    <phoneticPr fontId="2"/>
  </si>
  <si>
    <t>記入欄</t>
    <rPh sb="0" eb="3">
      <t>キニュウラン</t>
    </rPh>
    <phoneticPr fontId="2"/>
  </si>
  <si>
    <t>職種</t>
    <rPh sb="0" eb="2">
      <t>ショクシュ</t>
    </rPh>
    <phoneticPr fontId="2"/>
  </si>
  <si>
    <t>職員氏名</t>
    <rPh sb="0" eb="2">
      <t>ショクイン</t>
    </rPh>
    <rPh sb="2" eb="4">
      <t>シメイ</t>
    </rPh>
    <phoneticPr fontId="2"/>
  </si>
  <si>
    <t>派遣職員　その１</t>
    <rPh sb="0" eb="2">
      <t>ハケン</t>
    </rPh>
    <rPh sb="2" eb="4">
      <t>ショクイン</t>
    </rPh>
    <phoneticPr fontId="2"/>
  </si>
  <si>
    <t>派遣職員　その２</t>
    <rPh sb="0" eb="2">
      <t>ハケン</t>
    </rPh>
    <rPh sb="2" eb="4">
      <t>ショクイン</t>
    </rPh>
    <phoneticPr fontId="2"/>
  </si>
  <si>
    <t>派遣職員　その３</t>
    <rPh sb="0" eb="2">
      <t>ハケン</t>
    </rPh>
    <rPh sb="2" eb="4">
      <t>ショクイン</t>
    </rPh>
    <phoneticPr fontId="2"/>
  </si>
  <si>
    <t>　　　【注】 (1)シート「内訳1」から作成すること。また、対象施設・事業所別に作成すること【複数作成が必要な場合は、「内訳1」をコピーの上、シートの名前を「内訳2」又は「内訳3」と変更してシートを増やすと本様式に自動的に反映】</t>
    <rPh sb="4" eb="5">
      <t>チュウ</t>
    </rPh>
    <rPh sb="14" eb="16">
      <t>ウチワケ</t>
    </rPh>
    <rPh sb="20" eb="22">
      <t>サクセイ</t>
    </rPh>
    <rPh sb="30" eb="32">
      <t>タイショウ</t>
    </rPh>
    <rPh sb="32" eb="34">
      <t>シセツ</t>
    </rPh>
    <rPh sb="35" eb="38">
      <t>ジギョウショ</t>
    </rPh>
    <rPh sb="38" eb="39">
      <t>ベツ</t>
    </rPh>
    <rPh sb="40" eb="42">
      <t>サクセイ</t>
    </rPh>
    <rPh sb="47" eb="49">
      <t>フクスウ</t>
    </rPh>
    <rPh sb="49" eb="51">
      <t>サクセイ</t>
    </rPh>
    <rPh sb="52" eb="54">
      <t>ヒツヨウ</t>
    </rPh>
    <rPh sb="55" eb="57">
      <t>バアイ</t>
    </rPh>
    <rPh sb="60" eb="62">
      <t>ウチワケ</t>
    </rPh>
    <rPh sb="69" eb="70">
      <t>ウエ</t>
    </rPh>
    <rPh sb="75" eb="77">
      <t>ナマエ</t>
    </rPh>
    <rPh sb="79" eb="81">
      <t>ウチワケ</t>
    </rPh>
    <rPh sb="83" eb="84">
      <t>マタ</t>
    </rPh>
    <rPh sb="86" eb="88">
      <t>ウチワケ</t>
    </rPh>
    <rPh sb="91" eb="93">
      <t>ヘンコウ</t>
    </rPh>
    <rPh sb="99" eb="100">
      <t>フ</t>
    </rPh>
    <rPh sb="103" eb="104">
      <t>ホン</t>
    </rPh>
    <rPh sb="104" eb="106">
      <t>ヨウシキ</t>
    </rPh>
    <rPh sb="107" eb="109">
      <t>ジドウ</t>
    </rPh>
    <rPh sb="109" eb="110">
      <t>テキ</t>
    </rPh>
    <rPh sb="111" eb="113">
      <t>ハンエイ</t>
    </rPh>
    <phoneticPr fontId="4"/>
  </si>
  <si>
    <t>　　　【注】 (1)シート「職員派遣の内訳1」から作成すること。また、対象施設・事業所別に作成すること【複数作成が必要な場合は、「職員派遣の内訳1」をコピーの上、シートの名前を「職員派遣の内訳2」又は「職員派遣の内訳3」と変更してシートを増やすと本様式に自動的に反映る】</t>
    <rPh sb="4" eb="5">
      <t>チュウ</t>
    </rPh>
    <rPh sb="14" eb="16">
      <t>ショクイン</t>
    </rPh>
    <rPh sb="16" eb="18">
      <t>ハケン</t>
    </rPh>
    <rPh sb="19" eb="21">
      <t>ウチワケ</t>
    </rPh>
    <rPh sb="25" eb="27">
      <t>サクセイ</t>
    </rPh>
    <rPh sb="35" eb="37">
      <t>タイショウ</t>
    </rPh>
    <rPh sb="37" eb="39">
      <t>シセツ</t>
    </rPh>
    <rPh sb="40" eb="43">
      <t>ジギョウショ</t>
    </rPh>
    <rPh sb="43" eb="44">
      <t>ベツ</t>
    </rPh>
    <rPh sb="45" eb="47">
      <t>サクセイ</t>
    </rPh>
    <rPh sb="52" eb="54">
      <t>フクスウ</t>
    </rPh>
    <rPh sb="54" eb="56">
      <t>サクセイ</t>
    </rPh>
    <rPh sb="57" eb="59">
      <t>ヒツヨウ</t>
    </rPh>
    <rPh sb="60" eb="62">
      <t>バアイ</t>
    </rPh>
    <rPh sb="65" eb="67">
      <t>ショクイン</t>
    </rPh>
    <rPh sb="67" eb="69">
      <t>ハケン</t>
    </rPh>
    <rPh sb="70" eb="72">
      <t>ウチワケ</t>
    </rPh>
    <rPh sb="79" eb="80">
      <t>ウエ</t>
    </rPh>
    <rPh sb="85" eb="87">
      <t>ナマエ</t>
    </rPh>
    <rPh sb="89" eb="91">
      <t>ショクイン</t>
    </rPh>
    <rPh sb="91" eb="93">
      <t>ハケン</t>
    </rPh>
    <rPh sb="94" eb="96">
      <t>ウチワケ</t>
    </rPh>
    <rPh sb="98" eb="99">
      <t>マタ</t>
    </rPh>
    <rPh sb="101" eb="103">
      <t>ショクイン</t>
    </rPh>
    <rPh sb="103" eb="105">
      <t>ハケン</t>
    </rPh>
    <rPh sb="106" eb="108">
      <t>ウチワケ</t>
    </rPh>
    <rPh sb="111" eb="113">
      <t>ヘンコウ</t>
    </rPh>
    <rPh sb="119" eb="120">
      <t>フ</t>
    </rPh>
    <rPh sb="123" eb="124">
      <t>ホン</t>
    </rPh>
    <rPh sb="124" eb="126">
      <t>ヨウシキ</t>
    </rPh>
    <rPh sb="127" eb="129">
      <t>ジドウ</t>
    </rPh>
    <rPh sb="129" eb="130">
      <t>テキ</t>
    </rPh>
    <rPh sb="131" eb="133">
      <t>ハンエイ</t>
    </rPh>
    <phoneticPr fontId="4"/>
  </si>
  <si>
    <t>（単位：円）</t>
    <rPh sb="1" eb="3">
      <t>タンイ</t>
    </rPh>
    <rPh sb="4" eb="5">
      <t>エン</t>
    </rPh>
    <phoneticPr fontId="4"/>
  </si>
  <si>
    <t>　　　　　　 (5) Ｉ欄は、Ｈ欄の金額を千円未満切り捨てた額とする。</t>
    <rPh sb="12" eb="13">
      <t>ラン</t>
    </rPh>
    <rPh sb="16" eb="17">
      <t>ラン</t>
    </rPh>
    <rPh sb="18" eb="20">
      <t>キンガク</t>
    </rPh>
    <rPh sb="21" eb="22">
      <t>セン</t>
    </rPh>
    <rPh sb="22" eb="25">
      <t>エンミマン</t>
    </rPh>
    <rPh sb="25" eb="26">
      <t>キ</t>
    </rPh>
    <rPh sb="27" eb="28">
      <t>ス</t>
    </rPh>
    <rPh sb="30" eb="31">
      <t>ガク</t>
    </rPh>
    <phoneticPr fontId="4"/>
  </si>
  <si>
    <t>事業所・施設等名称</t>
    <rPh sb="0" eb="3">
      <t>ジギョウショ</t>
    </rPh>
    <rPh sb="4" eb="6">
      <t>シセツ</t>
    </rPh>
    <rPh sb="6" eb="7">
      <t>トウ</t>
    </rPh>
    <rPh sb="7" eb="9">
      <t>メイショウ</t>
    </rPh>
    <phoneticPr fontId="4"/>
  </si>
  <si>
    <t>事業所・施設等の種別</t>
    <rPh sb="0" eb="3">
      <t>ジギョウショ</t>
    </rPh>
    <rPh sb="4" eb="6">
      <t>シセツ</t>
    </rPh>
    <rPh sb="6" eb="7">
      <t>トウ</t>
    </rPh>
    <phoneticPr fontId="2"/>
  </si>
  <si>
    <t>施設・事業所等名称</t>
    <rPh sb="0" eb="2">
      <t>シセツ</t>
    </rPh>
    <rPh sb="3" eb="6">
      <t>ジギョウショ</t>
    </rPh>
    <rPh sb="6" eb="7">
      <t>トウ</t>
    </rPh>
    <rPh sb="7" eb="9">
      <t>メイショウ</t>
    </rPh>
    <phoneticPr fontId="2"/>
  </si>
  <si>
    <t>サービス種別</t>
    <rPh sb="4" eb="6">
      <t>シュベツ</t>
    </rPh>
    <phoneticPr fontId="2"/>
  </si>
  <si>
    <t>事業所・施設等の種別</t>
    <rPh sb="4" eb="6">
      <t>シセツ</t>
    </rPh>
    <rPh sb="6" eb="7">
      <t>トウ</t>
    </rPh>
    <phoneticPr fontId="2"/>
  </si>
  <si>
    <t>　　　　　　 (2) Ａ欄及びＤ欄は、対象事業所・施設等別に作成した別紙3の内訳書の合計額を転記すること。</t>
    <rPh sb="17" eb="19">
      <t>シュベツ</t>
    </rPh>
    <rPh sb="19" eb="21">
      <t>タイショウ</t>
    </rPh>
    <rPh sb="21" eb="24">
      <t>ジギョウショ</t>
    </rPh>
    <rPh sb="25" eb="27">
      <t>シセツ</t>
    </rPh>
    <rPh sb="27" eb="28">
      <t>トウ</t>
    </rPh>
    <rPh sb="28" eb="29">
      <t>ベツ</t>
    </rPh>
    <rPh sb="30" eb="32">
      <t>サクセイ</t>
    </rPh>
    <rPh sb="40" eb="42">
      <t>ゴウケイ</t>
    </rPh>
    <phoneticPr fontId="4"/>
  </si>
  <si>
    <t>事業所・施設等名称</t>
    <rPh sb="0" eb="3">
      <t>ジギョウショ</t>
    </rPh>
    <rPh sb="4" eb="6">
      <t>シセツ</t>
    </rPh>
    <rPh sb="6" eb="7">
      <t>トウ</t>
    </rPh>
    <rPh sb="7" eb="9">
      <t>メイショウ</t>
    </rPh>
    <phoneticPr fontId="2"/>
  </si>
  <si>
    <t>対象経費
支出額</t>
    <rPh sb="0" eb="2">
      <t>タイショウ</t>
    </rPh>
    <rPh sb="2" eb="4">
      <t>ケイヒ</t>
    </rPh>
    <rPh sb="5" eb="7">
      <t>シシュツ</t>
    </rPh>
    <rPh sb="7" eb="8">
      <t>ガク</t>
    </rPh>
    <phoneticPr fontId="4"/>
  </si>
  <si>
    <t>〔対象経費支出額内訳〕</t>
    <rPh sb="1" eb="3">
      <t>タイショウ</t>
    </rPh>
    <rPh sb="3" eb="5">
      <t>ケイヒ</t>
    </rPh>
    <rPh sb="5" eb="7">
      <t>シシュツ</t>
    </rPh>
    <rPh sb="7" eb="8">
      <t>ガク</t>
    </rPh>
    <rPh sb="8" eb="10">
      <t>ウチワケ</t>
    </rPh>
    <phoneticPr fontId="2"/>
  </si>
  <si>
    <t xml:space="preserve">対象経費支出額の内訳(円)  </t>
    <rPh sb="0" eb="2">
      <t>タイショウ</t>
    </rPh>
    <rPh sb="2" eb="4">
      <t>ケイヒ</t>
    </rPh>
    <rPh sb="4" eb="6">
      <t>シシュツ</t>
    </rPh>
    <rPh sb="6" eb="7">
      <t>ガク</t>
    </rPh>
    <rPh sb="8" eb="10">
      <t>ウチワケ</t>
    </rPh>
    <rPh sb="11" eb="12">
      <t>エン</t>
    </rPh>
    <phoneticPr fontId="2"/>
  </si>
  <si>
    <t>利用者又は職員に感染者が発生した介護サービス事業所・施設等（職員に複
数の濃厚接触者が発生し、職員が不足した場合を含む）</t>
    <phoneticPr fontId="2"/>
  </si>
  <si>
    <t>保健所から休業要請を受けた通所系サービス事業所、短期入所系サービス事業所</t>
  </si>
  <si>
    <t>感染等の疑いがある者に対して一定の要件のもと自費で検査を実施した介
護施設等（①、②の場合を除く）</t>
    <phoneticPr fontId="2"/>
  </si>
  <si>
    <t>上記①、③以外の通所系サービス事業所の職員により、個別サービス計画の内容を踏まえ、利用者宅でできる限りのサービスを提供した事業所</t>
    <rPh sb="0" eb="2">
      <t>ジョウキ</t>
    </rPh>
    <rPh sb="41" eb="44">
      <t>リヨウシャ</t>
    </rPh>
    <rPh sb="44" eb="45">
      <t>タク</t>
    </rPh>
    <phoneticPr fontId="2"/>
  </si>
  <si>
    <t>（ただし、小規模多機能型居宅介護事業所及び看護小規模多機能型居宅介護事業所（通いサービスに限る）を除く）</t>
    <phoneticPr fontId="2"/>
  </si>
  <si>
    <t>G＝E×F円</t>
    <rPh sb="5" eb="6">
      <t>エン</t>
    </rPh>
    <phoneticPr fontId="4"/>
  </si>
  <si>
    <t>C（＝Ａ-B）円</t>
    <rPh sb="7" eb="8">
      <t>エン</t>
    </rPh>
    <phoneticPr fontId="4"/>
  </si>
  <si>
    <t>このＡ列は絶対に削除しないでください</t>
    <rPh sb="3" eb="4">
      <t>レツ</t>
    </rPh>
    <rPh sb="5" eb="7">
      <t>ゼッタイ</t>
    </rPh>
    <rPh sb="8" eb="10">
      <t>サクジョ</t>
    </rPh>
    <phoneticPr fontId="2"/>
  </si>
  <si>
    <t>感染症の拡大防止の観点から必要があり、自主的に休業した介護サービス事業所の連携先の介護サービス事業所</t>
    <phoneticPr fontId="2"/>
  </si>
  <si>
    <t>別紙２（その１）の①又は③に該当する介護サービス事業所・施設等</t>
    <rPh sb="0" eb="2">
      <t>ベッシ</t>
    </rPh>
    <rPh sb="10" eb="11">
      <t>マタ</t>
    </rPh>
    <rPh sb="14" eb="16">
      <t>ガイトウ</t>
    </rPh>
    <rPh sb="18" eb="20">
      <t>カイゴ</t>
    </rPh>
    <rPh sb="24" eb="27">
      <t>ジギョウショ</t>
    </rPh>
    <rPh sb="28" eb="30">
      <t>シセツ</t>
    </rPh>
    <rPh sb="30" eb="31">
      <t>トウ</t>
    </rPh>
    <phoneticPr fontId="2"/>
  </si>
  <si>
    <t>⑥</t>
    <phoneticPr fontId="2"/>
  </si>
  <si>
    <t>　　　　　 　(6) 「助成対象の区分」の欄は、以下の該当する区分を選択して、数字を入力すること。（複数該当する場合には一番小さい番号のものを記入）</t>
    <rPh sb="21" eb="22">
      <t>ラン</t>
    </rPh>
    <rPh sb="24" eb="26">
      <t>イカ</t>
    </rPh>
    <rPh sb="27" eb="29">
      <t>ガイトウ</t>
    </rPh>
    <rPh sb="31" eb="33">
      <t>クブン</t>
    </rPh>
    <rPh sb="34" eb="36">
      <t>センタク</t>
    </rPh>
    <rPh sb="39" eb="41">
      <t>スウジ</t>
    </rPh>
    <phoneticPr fontId="4"/>
  </si>
  <si>
    <t>事業所・定員数</t>
    <rPh sb="0" eb="3">
      <t>ジギョウショ</t>
    </rPh>
    <rPh sb="4" eb="6">
      <t>テイイン</t>
    </rPh>
    <rPh sb="6" eb="7">
      <t>インズウ</t>
    </rPh>
    <phoneticPr fontId="4"/>
  </si>
  <si>
    <t>F　事業所・人</t>
    <rPh sb="2" eb="5">
      <t>ジギョウショ</t>
    </rPh>
    <rPh sb="6" eb="7">
      <t>ヒト</t>
    </rPh>
    <phoneticPr fontId="4"/>
  </si>
  <si>
    <t>感染対策等を行った上での施設内療養に要する費用の補助に係るチェックリスト</t>
    <rPh sb="27" eb="28">
      <t>カカ</t>
    </rPh>
    <phoneticPr fontId="2"/>
  </si>
  <si>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7"/>
  </si>
  <si>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2"/>
  </si>
  <si>
    <t>２　チェックリスト</t>
    <phoneticPr fontId="7"/>
  </si>
  <si>
    <t>確認項目</t>
    <rPh sb="0" eb="2">
      <t>カクニン</t>
    </rPh>
    <rPh sb="2" eb="4">
      <t>コウモク</t>
    </rPh>
    <phoneticPr fontId="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</si>
  <si>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7"/>
  </si>
  <si>
    <t>ゾーニング（区域をわける）を実施した。</t>
    <rPh sb="6" eb="8">
      <t>クイキ</t>
    </rPh>
    <rPh sb="14" eb="16">
      <t>ジッシ</t>
    </rPh>
    <phoneticPr fontId="7"/>
  </si>
  <si>
    <t>コホーティング（隔離）の実施や担当職員を分ける等のための勤務調整を実施した。</t>
    <rPh sb="33" eb="35">
      <t>ジッシ</t>
    </rPh>
    <phoneticPr fontId="7"/>
  </si>
  <si>
    <t>状態の急変に備えた・日常的な入所者の健康観察を実施した。</t>
    <rPh sb="23" eb="25">
      <t>ジッシ</t>
    </rPh>
    <phoneticPr fontId="7"/>
  </si>
  <si>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7"/>
  </si>
  <si>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</si>
  <si>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7"/>
  </si>
  <si>
    <t>その他</t>
    <rPh sb="2" eb="3">
      <t>ホカ</t>
    </rPh>
    <phoneticPr fontId="7"/>
  </si>
  <si>
    <t>本資料の記載内容に虚偽がないことを証明するとともに、記載内容を証明する資料を適切に保管していることを誓約します。</t>
    <rPh sb="0" eb="1">
      <t>ホン</t>
    </rPh>
    <rPh sb="1" eb="3">
      <t>シリョウ</t>
    </rPh>
    <phoneticPr fontId="7"/>
  </si>
  <si>
    <t>令和</t>
    <rPh sb="0" eb="2">
      <t>レイワ</t>
    </rPh>
    <phoneticPr fontId="7"/>
  </si>
  <si>
    <t>年</t>
    <rPh sb="0" eb="1">
      <t>ネン</t>
    </rPh>
    <phoneticPr fontId="7"/>
  </si>
  <si>
    <t>月</t>
    <rPh sb="0" eb="1">
      <t>ゲツ</t>
    </rPh>
    <phoneticPr fontId="7"/>
  </si>
  <si>
    <t>日</t>
    <rPh sb="0" eb="1">
      <t>ニチ</t>
    </rPh>
    <phoneticPr fontId="7"/>
  </si>
  <si>
    <t>事業所名</t>
    <rPh sb="0" eb="3">
      <t>ジギョウショ</t>
    </rPh>
    <rPh sb="3" eb="4">
      <t>メイ</t>
    </rPh>
    <phoneticPr fontId="7"/>
  </si>
  <si>
    <t>代表者</t>
    <rPh sb="0" eb="3">
      <t>ダイヒョウシャ</t>
    </rPh>
    <phoneticPr fontId="7"/>
  </si>
  <si>
    <t>職名</t>
    <rPh sb="0" eb="2">
      <t>ショクメイ</t>
    </rPh>
    <phoneticPr fontId="7"/>
  </si>
  <si>
    <t>氏名</t>
    <rPh sb="0" eb="2">
      <t>シメイ</t>
    </rPh>
    <phoneticPr fontId="7"/>
  </si>
  <si>
    <t>※本資料への虚偽記載があった場合は、基金からの補助の返還や指定取消となる場合がある。</t>
    <rPh sb="2" eb="4">
      <t>シリョウ</t>
    </rPh>
    <phoneticPr fontId="2"/>
  </si>
  <si>
    <r>
      <t xml:space="preserve">常時（夜間、深夜、早朝を含む。）、１人以上の職員を配置した。
</t>
    </r>
    <r>
      <rPr>
        <sz val="10"/>
        <rFont val="游ゴシック"/>
        <family val="3"/>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7"/>
  </si>
  <si>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15" eb="17">
      <t>ツウショ</t>
    </rPh>
    <rPh sb="17" eb="18">
      <t>ケイ</t>
    </rPh>
    <rPh sb="19" eb="21">
      <t>ホウモン</t>
    </rPh>
    <rPh sb="21" eb="22">
      <t>ケイ</t>
    </rPh>
    <rPh sb="23" eb="26">
      <t>タキノウ</t>
    </rPh>
    <rPh sb="26" eb="27">
      <t>カタ</t>
    </rPh>
    <rPh sb="28" eb="30">
      <t>バアイ</t>
    </rPh>
    <rPh sb="31" eb="34">
      <t>ジギョウショ</t>
    </rPh>
    <rPh sb="34" eb="35">
      <t>スウ</t>
    </rPh>
    <rPh sb="67" eb="69">
      <t>キニュウ</t>
    </rPh>
    <phoneticPr fontId="4"/>
  </si>
  <si>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43" eb="45">
      <t>ニュウショ</t>
    </rPh>
    <rPh sb="45" eb="47">
      <t>シセツ</t>
    </rPh>
    <rPh sb="48" eb="50">
      <t>キョジュウ</t>
    </rPh>
    <rPh sb="50" eb="51">
      <t>ケイ</t>
    </rPh>
    <rPh sb="52" eb="54">
      <t>タンキ</t>
    </rPh>
    <rPh sb="54" eb="56">
      <t>ニュウショ</t>
    </rPh>
    <rPh sb="56" eb="57">
      <t>ケイ</t>
    </rPh>
    <rPh sb="58" eb="60">
      <t>バアイ</t>
    </rPh>
    <rPh sb="62" eb="65">
      <t>テイインスウ</t>
    </rPh>
    <rPh sb="67" eb="69">
      <t>キニュウ</t>
    </rPh>
    <phoneticPr fontId="4"/>
  </si>
  <si>
    <t>性別</t>
    <rPh sb="0" eb="2">
      <t>セイベツ</t>
    </rPh>
    <phoneticPr fontId="63"/>
  </si>
  <si>
    <t>年齢</t>
    <rPh sb="0" eb="2">
      <t>ネンレイ</t>
    </rPh>
    <phoneticPr fontId="63"/>
  </si>
  <si>
    <t>氏名</t>
    <rPh sb="0" eb="2">
      <t>シメイ</t>
    </rPh>
    <phoneticPr fontId="63"/>
  </si>
  <si>
    <t>男</t>
    <rPh sb="0" eb="1">
      <t>オトコ</t>
    </rPh>
    <phoneticPr fontId="63"/>
  </si>
  <si>
    <t>兵庫　太郎</t>
    <rPh sb="0" eb="2">
      <t>ヒョウゴ</t>
    </rPh>
    <rPh sb="3" eb="5">
      <t>タロウ</t>
    </rPh>
    <phoneticPr fontId="63"/>
  </si>
  <si>
    <t>日付</t>
    <rPh sb="0" eb="2">
      <t>ヒヅケ</t>
    </rPh>
    <phoneticPr fontId="2"/>
  </si>
  <si>
    <t>状況</t>
    <rPh sb="0" eb="2">
      <t>ジョウキョウ</t>
    </rPh>
    <phoneticPr fontId="2"/>
  </si>
  <si>
    <t>感染発症日</t>
    <rPh sb="0" eb="2">
      <t>カンセン</t>
    </rPh>
    <rPh sb="2" eb="4">
      <t>ハッショウ</t>
    </rPh>
    <rPh sb="4" eb="5">
      <t>アシタ</t>
    </rPh>
    <phoneticPr fontId="63"/>
  </si>
  <si>
    <t>収支予算書</t>
    <rPh sb="0" eb="2">
      <t>シュウシ</t>
    </rPh>
    <rPh sb="2" eb="5">
      <t>ヨサンショ</t>
    </rPh>
    <phoneticPr fontId="3"/>
  </si>
  <si>
    <t>収入の部</t>
    <rPh sb="0" eb="2">
      <t>シュウニュウ</t>
    </rPh>
    <rPh sb="3" eb="4">
      <t>ブ</t>
    </rPh>
    <phoneticPr fontId="7"/>
  </si>
  <si>
    <t>（単位：円）</t>
    <phoneticPr fontId="7"/>
  </si>
  <si>
    <t>科目</t>
    <rPh sb="0" eb="2">
      <t>カモク</t>
    </rPh>
    <phoneticPr fontId="7"/>
  </si>
  <si>
    <t>予算額</t>
    <rPh sb="0" eb="3">
      <t>ヨサンガク</t>
    </rPh>
    <phoneticPr fontId="7"/>
  </si>
  <si>
    <t>摘要</t>
    <rPh sb="0" eb="2">
      <t>テキヨウ</t>
    </rPh>
    <phoneticPr fontId="7"/>
  </si>
  <si>
    <t>計</t>
    <rPh sb="0" eb="1">
      <t>ケイ</t>
    </rPh>
    <phoneticPr fontId="7"/>
  </si>
  <si>
    <t>支出の部</t>
    <rPh sb="0" eb="2">
      <t>シシュツ</t>
    </rPh>
    <rPh sb="3" eb="4">
      <t>ブ</t>
    </rPh>
    <phoneticPr fontId="7"/>
  </si>
  <si>
    <t>（注）収支の計は、それぞれ一致する。</t>
    <rPh sb="1" eb="2">
      <t>チュウ</t>
    </rPh>
    <rPh sb="3" eb="5">
      <t>シュウシ</t>
    </rPh>
    <rPh sb="6" eb="7">
      <t>ケイ</t>
    </rPh>
    <rPh sb="13" eb="15">
      <t>イッチ</t>
    </rPh>
    <phoneticPr fontId="7"/>
  </si>
  <si>
    <t>法人負担</t>
    <rPh sb="0" eb="2">
      <t>ホウジン</t>
    </rPh>
    <rPh sb="2" eb="4">
      <t>フタン</t>
    </rPh>
    <phoneticPr fontId="7"/>
  </si>
  <si>
    <t>感染者が発生した介護サービス事業所・施設等に応援職員の派遣を行った場合の費用</t>
    <phoneticPr fontId="2"/>
  </si>
  <si>
    <t>○○診療所医師が朝夕に診察し、薬剤を投与するなどの処置を○日間行った。</t>
    <rPh sb="2" eb="5">
      <t>シンリョウショ</t>
    </rPh>
    <rPh sb="5" eb="7">
      <t>イシ</t>
    </rPh>
    <rPh sb="8" eb="10">
      <t>アサユウ</t>
    </rPh>
    <rPh sb="11" eb="13">
      <t>シンサツ</t>
    </rPh>
    <rPh sb="15" eb="17">
      <t>ヤクザイ</t>
    </rPh>
    <rPh sb="18" eb="20">
      <t>トウヨ</t>
    </rPh>
    <rPh sb="25" eb="27">
      <t>ショチ</t>
    </rPh>
    <rPh sb="29" eb="31">
      <t>ニチカン</t>
    </rPh>
    <rPh sb="31" eb="32">
      <t>オコナ</t>
    </rPh>
    <phoneticPr fontId="2"/>
  </si>
  <si>
    <t>⑥感染対策等を行った上での施設内療養に要する費用</t>
    <phoneticPr fontId="2"/>
  </si>
  <si>
    <t>⑤</t>
    <phoneticPr fontId="2"/>
  </si>
  <si>
    <t>定員</t>
    <rPh sb="0" eb="2">
      <t>テイイン</t>
    </rPh>
    <phoneticPr fontId="2"/>
  </si>
  <si>
    <t>２　施設内療養対象者別の補助基準額</t>
    <phoneticPr fontId="2"/>
  </si>
  <si>
    <t>医師の診断に基づく療養満了日（入院日・施設内での死亡日）</t>
    <rPh sb="0" eb="2">
      <t>イシ</t>
    </rPh>
    <rPh sb="3" eb="5">
      <t>シンダン</t>
    </rPh>
    <rPh sb="6" eb="7">
      <t>モト</t>
    </rPh>
    <rPh sb="9" eb="11">
      <t>リョウヨウ</t>
    </rPh>
    <rPh sb="11" eb="13">
      <t>マンリョウ</t>
    </rPh>
    <rPh sb="13" eb="14">
      <t>ヒ</t>
    </rPh>
    <rPh sb="15" eb="17">
      <t>ニュウイン</t>
    </rPh>
    <rPh sb="17" eb="18">
      <t>ビ</t>
    </rPh>
    <rPh sb="19" eb="22">
      <t>シセツナイ</t>
    </rPh>
    <rPh sb="24" eb="27">
      <t>シボウビ</t>
    </rPh>
    <phoneticPr fontId="2"/>
  </si>
  <si>
    <t>施設内の療養日数</t>
    <rPh sb="0" eb="3">
      <t>シセツナイ</t>
    </rPh>
    <rPh sb="4" eb="6">
      <t>リョウヨウ</t>
    </rPh>
    <rPh sb="6" eb="8">
      <t>ニッスウ</t>
    </rPh>
    <phoneticPr fontId="2"/>
  </si>
  <si>
    <t>№</t>
    <phoneticPr fontId="2"/>
  </si>
  <si>
    <t>例</t>
    <rPh sb="0" eb="1">
      <t>レイ</t>
    </rPh>
    <phoneticPr fontId="63"/>
  </si>
  <si>
    <t>(単位：円)</t>
    <rPh sb="1" eb="3">
      <t>タンイ</t>
    </rPh>
    <rPh sb="4" eb="5">
      <t>エン</t>
    </rPh>
    <phoneticPr fontId="2"/>
  </si>
  <si>
    <t>１　事業所・施設等の種別で定められた補助基準額の超過の有無</t>
    <rPh sb="2" eb="5">
      <t>ジギョウショ</t>
    </rPh>
    <rPh sb="6" eb="8">
      <t>シセツ</t>
    </rPh>
    <rPh sb="8" eb="9">
      <t>トウ</t>
    </rPh>
    <rPh sb="10" eb="12">
      <t>シュベツ</t>
    </rPh>
    <rPh sb="13" eb="14">
      <t>サダ</t>
    </rPh>
    <rPh sb="18" eb="20">
      <t>ホジョ</t>
    </rPh>
    <rPh sb="20" eb="23">
      <t>キジュンガク</t>
    </rPh>
    <rPh sb="24" eb="26">
      <t>チョウカ</t>
    </rPh>
    <rPh sb="27" eb="29">
      <t>ウム</t>
    </rPh>
    <phoneticPr fontId="2"/>
  </si>
  <si>
    <t>対象経費支出額の計</t>
    <rPh sb="8" eb="9">
      <t>ケイ</t>
    </rPh>
    <phoneticPr fontId="7"/>
  </si>
  <si>
    <t>　　　　　　 (2) Ａ欄及びＤ欄は、対象事業所・施設別に作成した別紙3-1の内訳書の合計額を転記すること。</t>
    <rPh sb="17" eb="19">
      <t>シュベツ</t>
    </rPh>
    <rPh sb="19" eb="21">
      <t>タイショウ</t>
    </rPh>
    <rPh sb="21" eb="24">
      <t>ジギョウショ</t>
    </rPh>
    <rPh sb="25" eb="27">
      <t>シセツ</t>
    </rPh>
    <rPh sb="27" eb="28">
      <t>ベツ</t>
    </rPh>
    <rPh sb="29" eb="31">
      <t>サクセイ</t>
    </rPh>
    <rPh sb="41" eb="43">
      <t>ゴウケイ</t>
    </rPh>
    <phoneticPr fontId="4"/>
  </si>
  <si>
    <t>　　　　　 　(6) 「助成対象区分」の欄は、以下の該当する区分を選択して、数字を入力すること。（複数該当する場合には一番小さい番号のものを記入）</t>
    <rPh sb="20" eb="21">
      <t>ラン</t>
    </rPh>
    <rPh sb="23" eb="25">
      <t>イカ</t>
    </rPh>
    <rPh sb="26" eb="28">
      <t>ガイトウ</t>
    </rPh>
    <rPh sb="30" eb="32">
      <t>クブン</t>
    </rPh>
    <rPh sb="33" eb="35">
      <t>センタク</t>
    </rPh>
    <rPh sb="38" eb="40">
      <t>スウジ</t>
    </rPh>
    <phoneticPr fontId="4"/>
  </si>
  <si>
    <t>収支決算書</t>
    <rPh sb="0" eb="2">
      <t>シュウシ</t>
    </rPh>
    <rPh sb="2" eb="4">
      <t>ケッサン</t>
    </rPh>
    <rPh sb="4" eb="5">
      <t>ショ</t>
    </rPh>
    <phoneticPr fontId="3"/>
  </si>
  <si>
    <t>　　令和</t>
    <rPh sb="2" eb="4">
      <t>レイワ</t>
    </rPh>
    <phoneticPr fontId="7"/>
  </si>
  <si>
    <t>　西宮市長　様</t>
    <rPh sb="1" eb="5">
      <t>ニシノミヤシチョウ</t>
    </rPh>
    <rPh sb="6" eb="7">
      <t>サマ</t>
    </rPh>
    <phoneticPr fontId="2"/>
  </si>
  <si>
    <t>　　　　　　　</t>
    <phoneticPr fontId="2"/>
  </si>
  <si>
    <t>申請者</t>
    <rPh sb="0" eb="3">
      <t>シンセイシャ</t>
    </rPh>
    <phoneticPr fontId="2"/>
  </si>
  <si>
    <t>所在地</t>
    <rPh sb="0" eb="3">
      <t>ショザイチ</t>
    </rPh>
    <phoneticPr fontId="2"/>
  </si>
  <si>
    <t>名　称</t>
    <rPh sb="0" eb="1">
      <t>ナ</t>
    </rPh>
    <rPh sb="2" eb="3">
      <t>ショウ</t>
    </rPh>
    <phoneticPr fontId="2"/>
  </si>
  <si>
    <t>㊞</t>
    <phoneticPr fontId="2"/>
  </si>
  <si>
    <t>代表者</t>
    <rPh sb="0" eb="3">
      <t>ダイヒョウシャ</t>
    </rPh>
    <phoneticPr fontId="2"/>
  </si>
  <si>
    <t>令和</t>
    <rPh sb="0" eb="2">
      <t>レイワ</t>
    </rPh>
    <phoneticPr fontId="83"/>
  </si>
  <si>
    <t>年</t>
    <rPh sb="0" eb="1">
      <t>ネン</t>
    </rPh>
    <phoneticPr fontId="83"/>
  </si>
  <si>
    <t>付西法指指令第</t>
    <rPh sb="0" eb="1">
      <t>ツケ</t>
    </rPh>
    <rPh sb="1" eb="2">
      <t>ニシ</t>
    </rPh>
    <rPh sb="4" eb="6">
      <t>シレイ</t>
    </rPh>
    <rPh sb="6" eb="7">
      <t>ダイ</t>
    </rPh>
    <phoneticPr fontId="83"/>
  </si>
  <si>
    <t>号により交付決定を受けた新型コロナウイルス</t>
    <rPh sb="0" eb="1">
      <t>ゴウ</t>
    </rPh>
    <rPh sb="4" eb="6">
      <t>コウフ</t>
    </rPh>
    <rPh sb="6" eb="8">
      <t>ケッテイ</t>
    </rPh>
    <rPh sb="9" eb="10">
      <t>ウ</t>
    </rPh>
    <rPh sb="12" eb="14">
      <t>シンガタ</t>
    </rPh>
    <phoneticPr fontId="83"/>
  </si>
  <si>
    <t>感染症に係る介護サービス継続支援事業について、補助金等の取り扱いに関する規則第17条の規定により、</t>
    <rPh sb="23" eb="26">
      <t>ホジョキン</t>
    </rPh>
    <rPh sb="26" eb="27">
      <t>トウ</t>
    </rPh>
    <rPh sb="28" eb="29">
      <t>ト</t>
    </rPh>
    <rPh sb="30" eb="31">
      <t>アツカ</t>
    </rPh>
    <rPh sb="33" eb="34">
      <t>カン</t>
    </rPh>
    <rPh sb="36" eb="38">
      <t>キソク</t>
    </rPh>
    <rPh sb="38" eb="39">
      <t>ダイ</t>
    </rPh>
    <rPh sb="41" eb="42">
      <t>ジョウ</t>
    </rPh>
    <rPh sb="43" eb="45">
      <t>キテイ</t>
    </rPh>
    <phoneticPr fontId="83"/>
  </si>
  <si>
    <t>次の通り請求します。</t>
    <rPh sb="0" eb="1">
      <t>ツギ</t>
    </rPh>
    <rPh sb="2" eb="3">
      <t>トオ</t>
    </rPh>
    <rPh sb="4" eb="6">
      <t>セイキュウ</t>
    </rPh>
    <phoneticPr fontId="2"/>
  </si>
  <si>
    <t>１　補助金等の名称</t>
    <rPh sb="2" eb="5">
      <t>ホジョキン</t>
    </rPh>
    <rPh sb="5" eb="6">
      <t>トウ</t>
    </rPh>
    <rPh sb="7" eb="9">
      <t>メイショウ</t>
    </rPh>
    <phoneticPr fontId="2"/>
  </si>
  <si>
    <t>　　補助金の名称：西宮市介護施設等新型コロナウイルス感染症対策支援事業補助金</t>
    <rPh sb="2" eb="5">
      <t>ホジョキン</t>
    </rPh>
    <rPh sb="6" eb="8">
      <t>メイショウ</t>
    </rPh>
    <phoneticPr fontId="2"/>
  </si>
  <si>
    <t>　　補助事業の名称：新型コロナウイルス感染症に係る介護サービス継続支援事業</t>
    <rPh sb="2" eb="4">
      <t>ホジョ</t>
    </rPh>
    <rPh sb="4" eb="6">
      <t>ジギョウ</t>
    </rPh>
    <rPh sb="7" eb="9">
      <t>メイショウ</t>
    </rPh>
    <rPh sb="10" eb="12">
      <t>シンガタ</t>
    </rPh>
    <rPh sb="19" eb="22">
      <t>カンセンショウ</t>
    </rPh>
    <rPh sb="23" eb="24">
      <t>カカ</t>
    </rPh>
    <rPh sb="25" eb="27">
      <t>カイゴ</t>
    </rPh>
    <rPh sb="31" eb="33">
      <t>ケイゾク</t>
    </rPh>
    <rPh sb="33" eb="35">
      <t>シエン</t>
    </rPh>
    <rPh sb="35" eb="37">
      <t>ジギョウ</t>
    </rPh>
    <phoneticPr fontId="2"/>
  </si>
  <si>
    <t>２　補助金等交付決定額</t>
    <rPh sb="2" eb="4">
      <t>ホジョ</t>
    </rPh>
    <rPh sb="5" eb="6">
      <t>トウ</t>
    </rPh>
    <rPh sb="6" eb="8">
      <t>コウフ</t>
    </rPh>
    <rPh sb="8" eb="10">
      <t>ケッテイ</t>
    </rPh>
    <rPh sb="10" eb="11">
      <t>ガク</t>
    </rPh>
    <phoneticPr fontId="2"/>
  </si>
  <si>
    <t>円</t>
    <rPh sb="0" eb="1">
      <t>エン</t>
    </rPh>
    <phoneticPr fontId="83"/>
  </si>
  <si>
    <t>３　補助金等交付済額</t>
    <rPh sb="2" eb="5">
      <t>ホジョキン</t>
    </rPh>
    <rPh sb="5" eb="6">
      <t>トウ</t>
    </rPh>
    <rPh sb="6" eb="8">
      <t>コウフ</t>
    </rPh>
    <rPh sb="8" eb="9">
      <t>ズ</t>
    </rPh>
    <rPh sb="9" eb="10">
      <t>ガク</t>
    </rPh>
    <phoneticPr fontId="83"/>
  </si>
  <si>
    <t>４　今回交付請求額</t>
    <rPh sb="2" eb="4">
      <t>コンカイ</t>
    </rPh>
    <rPh sb="4" eb="6">
      <t>コウフ</t>
    </rPh>
    <rPh sb="6" eb="8">
      <t>セイキュウ</t>
    </rPh>
    <rPh sb="8" eb="9">
      <t>ガク</t>
    </rPh>
    <phoneticPr fontId="2"/>
  </si>
  <si>
    <t>５　振込先</t>
    <rPh sb="2" eb="5">
      <t>フリコミサキ</t>
    </rPh>
    <phoneticPr fontId="83"/>
  </si>
  <si>
    <t>振込先指定</t>
    <rPh sb="0" eb="3">
      <t>フリコミサキ</t>
    </rPh>
    <rPh sb="3" eb="5">
      <t>シテイ</t>
    </rPh>
    <phoneticPr fontId="83"/>
  </si>
  <si>
    <t>金融機関名</t>
    <rPh sb="0" eb="2">
      <t>キンユウ</t>
    </rPh>
    <rPh sb="2" eb="4">
      <t>キカン</t>
    </rPh>
    <rPh sb="4" eb="5">
      <t>メイ</t>
    </rPh>
    <phoneticPr fontId="83"/>
  </si>
  <si>
    <t>銀行</t>
  </si>
  <si>
    <t>支店名</t>
    <rPh sb="0" eb="3">
      <t>シテンメイ</t>
    </rPh>
    <phoneticPr fontId="83"/>
  </si>
  <si>
    <t>支店</t>
  </si>
  <si>
    <t>預金種別</t>
    <rPh sb="0" eb="2">
      <t>ヨキン</t>
    </rPh>
    <rPh sb="2" eb="4">
      <t>シュベツ</t>
    </rPh>
    <phoneticPr fontId="83"/>
  </si>
  <si>
    <t>普通</t>
  </si>
  <si>
    <t>口座番号</t>
    <rPh sb="0" eb="2">
      <t>コウザ</t>
    </rPh>
    <rPh sb="2" eb="4">
      <t>バンゴウ</t>
    </rPh>
    <phoneticPr fontId="83"/>
  </si>
  <si>
    <t>フリガナ</t>
    <phoneticPr fontId="7"/>
  </si>
  <si>
    <t>口座名義人</t>
    <rPh sb="0" eb="2">
      <t>コウザ</t>
    </rPh>
    <rPh sb="2" eb="4">
      <t>メイギ</t>
    </rPh>
    <rPh sb="4" eb="5">
      <t>ニン</t>
    </rPh>
    <phoneticPr fontId="7"/>
  </si>
  <si>
    <t>※口座名義人のフリガナも必ずご記入ください。</t>
    <phoneticPr fontId="7"/>
  </si>
  <si>
    <t>６　添付書類</t>
    <rPh sb="2" eb="4">
      <t>テンプ</t>
    </rPh>
    <rPh sb="4" eb="6">
      <t>ショルイ</t>
    </rPh>
    <phoneticPr fontId="2"/>
  </si>
  <si>
    <t>　（１）補助金等交付決定通知書又は補助金等確定通知書の写し</t>
    <rPh sb="4" eb="7">
      <t>ホジョキン</t>
    </rPh>
    <rPh sb="7" eb="8">
      <t>トウ</t>
    </rPh>
    <rPh sb="8" eb="10">
      <t>コウフ</t>
    </rPh>
    <rPh sb="10" eb="12">
      <t>ケッテイ</t>
    </rPh>
    <rPh sb="12" eb="15">
      <t>ツウチショ</t>
    </rPh>
    <rPh sb="15" eb="16">
      <t>マタ</t>
    </rPh>
    <rPh sb="17" eb="20">
      <t>ホジョキン</t>
    </rPh>
    <rPh sb="20" eb="21">
      <t>トウ</t>
    </rPh>
    <rPh sb="21" eb="23">
      <t>カクテイ</t>
    </rPh>
    <rPh sb="23" eb="26">
      <t>ツウチショ</t>
    </rPh>
    <rPh sb="27" eb="28">
      <t>ウツ</t>
    </rPh>
    <phoneticPr fontId="2"/>
  </si>
  <si>
    <t>　（２）その他</t>
    <rPh sb="6" eb="7">
      <t>タ</t>
    </rPh>
    <phoneticPr fontId="2"/>
  </si>
  <si>
    <t>７　添付書類</t>
    <rPh sb="2" eb="4">
      <t>テンプ</t>
    </rPh>
    <rPh sb="4" eb="6">
      <t>ショルイ</t>
    </rPh>
    <phoneticPr fontId="2"/>
  </si>
  <si>
    <t>６　その他</t>
    <rPh sb="4" eb="5">
      <t>タ</t>
    </rPh>
    <phoneticPr fontId="2"/>
  </si>
  <si>
    <t>円</t>
    <rPh sb="0" eb="1">
      <t>エン</t>
    </rPh>
    <phoneticPr fontId="2"/>
  </si>
  <si>
    <t>５　事業費</t>
    <rPh sb="2" eb="5">
      <t>ジギョウヒ</t>
    </rPh>
    <phoneticPr fontId="2"/>
  </si>
  <si>
    <t>　　別紙事業報告書の通り</t>
    <rPh sb="2" eb="4">
      <t>ベッシ</t>
    </rPh>
    <rPh sb="4" eb="6">
      <t>ジギョウ</t>
    </rPh>
    <rPh sb="6" eb="9">
      <t>ホウコクショ</t>
    </rPh>
    <rPh sb="10" eb="11">
      <t>トオ</t>
    </rPh>
    <phoneticPr fontId="2"/>
  </si>
  <si>
    <t>４　補助事業等の経過及び内容</t>
    <rPh sb="2" eb="4">
      <t>ホジョ</t>
    </rPh>
    <rPh sb="4" eb="6">
      <t>ジギョウ</t>
    </rPh>
    <rPh sb="6" eb="7">
      <t>トウ</t>
    </rPh>
    <rPh sb="8" eb="10">
      <t>ケイカ</t>
    </rPh>
    <rPh sb="10" eb="11">
      <t>オヨ</t>
    </rPh>
    <rPh sb="12" eb="14">
      <t>ナイヨウ</t>
    </rPh>
    <phoneticPr fontId="2"/>
  </si>
  <si>
    <t>１　補助金及び補助事業等の名称</t>
    <rPh sb="2" eb="5">
      <t>ホジョキン</t>
    </rPh>
    <rPh sb="5" eb="6">
      <t>オヨ</t>
    </rPh>
    <rPh sb="7" eb="9">
      <t>ホジョ</t>
    </rPh>
    <rPh sb="9" eb="11">
      <t>ジギョウ</t>
    </rPh>
    <rPh sb="11" eb="12">
      <t>トウ</t>
    </rPh>
    <rPh sb="13" eb="15">
      <t>メイショウ</t>
    </rPh>
    <phoneticPr fontId="2"/>
  </si>
  <si>
    <t>の規定により、その実績を報告します。</t>
    <rPh sb="9" eb="11">
      <t>ジッセキ</t>
    </rPh>
    <rPh sb="12" eb="14">
      <t>ホウコク</t>
    </rPh>
    <phoneticPr fontId="2"/>
  </si>
  <si>
    <t>感染症に係る介護サービス継続支援事業が完了しましたので、補助金等の取り扱いに関する規則第14条</t>
    <rPh sb="19" eb="21">
      <t>カンリョウ</t>
    </rPh>
    <rPh sb="28" eb="31">
      <t>ホジョキン</t>
    </rPh>
    <rPh sb="31" eb="32">
      <t>トウ</t>
    </rPh>
    <rPh sb="33" eb="34">
      <t>ト</t>
    </rPh>
    <rPh sb="35" eb="36">
      <t>アツカ</t>
    </rPh>
    <rPh sb="38" eb="39">
      <t>カン</t>
    </rPh>
    <rPh sb="41" eb="43">
      <t>キソク</t>
    </rPh>
    <rPh sb="43" eb="44">
      <t>ダイ</t>
    </rPh>
    <rPh sb="46" eb="47">
      <t>ジョウ</t>
    </rPh>
    <phoneticPr fontId="83"/>
  </si>
  <si>
    <t>号により交付決定を受けた新型コロナウイルス</t>
    <rPh sb="0" eb="1">
      <t>ゴウ</t>
    </rPh>
    <rPh sb="4" eb="6">
      <t>コウフ</t>
    </rPh>
    <rPh sb="6" eb="8">
      <t>ケッテイ</t>
    </rPh>
    <rPh sb="9" eb="10">
      <t>ウ</t>
    </rPh>
    <phoneticPr fontId="83"/>
  </si>
  <si>
    <t>５　その他</t>
    <rPh sb="4" eb="5">
      <t>タ</t>
    </rPh>
    <phoneticPr fontId="2"/>
  </si>
  <si>
    <t>４　補助金等交付申請額</t>
    <rPh sb="2" eb="5">
      <t>ホジョキン</t>
    </rPh>
    <rPh sb="5" eb="6">
      <t>トウ</t>
    </rPh>
    <rPh sb="6" eb="8">
      <t>コウフ</t>
    </rPh>
    <rPh sb="8" eb="10">
      <t>シンセイ</t>
    </rPh>
    <rPh sb="10" eb="11">
      <t>ガク</t>
    </rPh>
    <phoneticPr fontId="2"/>
  </si>
  <si>
    <t>　　別紙収支予算書の通り</t>
    <rPh sb="2" eb="4">
      <t>ベッシ</t>
    </rPh>
    <rPh sb="4" eb="6">
      <t>シュウシ</t>
    </rPh>
    <rPh sb="6" eb="9">
      <t>ヨサンショ</t>
    </rPh>
    <rPh sb="10" eb="11">
      <t>トオ</t>
    </rPh>
    <phoneticPr fontId="2"/>
  </si>
  <si>
    <t>３　補助事業等の経費</t>
    <rPh sb="2" eb="4">
      <t>ホジョ</t>
    </rPh>
    <rPh sb="4" eb="6">
      <t>ジギョウ</t>
    </rPh>
    <rPh sb="6" eb="7">
      <t>トウ</t>
    </rPh>
    <rPh sb="8" eb="10">
      <t>ケイヒ</t>
    </rPh>
    <phoneticPr fontId="2"/>
  </si>
  <si>
    <t>内　 容：別紙事業計画書の通り</t>
    <rPh sb="0" eb="1">
      <t>ナイ</t>
    </rPh>
    <rPh sb="3" eb="4">
      <t>カタチ</t>
    </rPh>
    <rPh sb="7" eb="9">
      <t>ジギョウ</t>
    </rPh>
    <rPh sb="9" eb="12">
      <t>ケイカクショ</t>
    </rPh>
    <phoneticPr fontId="83"/>
  </si>
  <si>
    <t>目 　的：新型コロナウイス感染症感染防止対策及びサービス提供の維持・継続</t>
    <rPh sb="0" eb="1">
      <t>メ</t>
    </rPh>
    <rPh sb="3" eb="4">
      <t>マト</t>
    </rPh>
    <rPh sb="5" eb="7">
      <t>シンガタ</t>
    </rPh>
    <rPh sb="13" eb="16">
      <t>カンセンショウ</t>
    </rPh>
    <rPh sb="16" eb="18">
      <t>カンセン</t>
    </rPh>
    <rPh sb="18" eb="20">
      <t>ボウシ</t>
    </rPh>
    <rPh sb="20" eb="22">
      <t>タイサク</t>
    </rPh>
    <rPh sb="22" eb="23">
      <t>オヨ</t>
    </rPh>
    <rPh sb="28" eb="30">
      <t>テイキョウ</t>
    </rPh>
    <rPh sb="31" eb="33">
      <t>イジ</t>
    </rPh>
    <rPh sb="34" eb="36">
      <t>ケイゾク</t>
    </rPh>
    <phoneticPr fontId="2"/>
  </si>
  <si>
    <t>事業名：新型コロナウイルス感染症に係る介護サービス継続支援事業</t>
    <rPh sb="0" eb="1">
      <t>コト</t>
    </rPh>
    <rPh sb="1" eb="2">
      <t>ゴウ</t>
    </rPh>
    <rPh sb="2" eb="3">
      <t>メイ</t>
    </rPh>
    <phoneticPr fontId="2"/>
  </si>
  <si>
    <t>２　補助事業等の名称、目的及び内容</t>
    <rPh sb="2" eb="4">
      <t>ホジョ</t>
    </rPh>
    <rPh sb="4" eb="6">
      <t>ジギョウ</t>
    </rPh>
    <rPh sb="6" eb="7">
      <t>トウ</t>
    </rPh>
    <rPh sb="8" eb="10">
      <t>メイショウ</t>
    </rPh>
    <rPh sb="11" eb="13">
      <t>モクテキ</t>
    </rPh>
    <rPh sb="13" eb="14">
      <t>オヨ</t>
    </rPh>
    <rPh sb="15" eb="17">
      <t>ナイヨウ</t>
    </rPh>
    <phoneticPr fontId="2"/>
  </si>
  <si>
    <t>　　西宮市介護施設等新型コロナウイルス感染症対策支援事業補助金</t>
    <rPh sb="30" eb="31">
      <t>キン</t>
    </rPh>
    <phoneticPr fontId="2"/>
  </si>
  <si>
    <t>の規定により申請します。</t>
    <rPh sb="2" eb="3">
      <t>サダム</t>
    </rPh>
    <rPh sb="6" eb="8">
      <t>シンセイ</t>
    </rPh>
    <phoneticPr fontId="2"/>
  </si>
  <si>
    <t>西宮市補助金</t>
    <rPh sb="0" eb="2">
      <t>ニ</t>
    </rPh>
    <rPh sb="2" eb="3">
      <t>シ</t>
    </rPh>
    <rPh sb="3" eb="6">
      <t>ホジョキン</t>
    </rPh>
    <phoneticPr fontId="7"/>
  </si>
  <si>
    <t>氏　　名</t>
    <rPh sb="0" eb="1">
      <t>シ</t>
    </rPh>
    <rPh sb="3" eb="4">
      <t>ナ</t>
    </rPh>
    <phoneticPr fontId="7"/>
  </si>
  <si>
    <t>職　　名</t>
    <rPh sb="0" eb="1">
      <t>ショク</t>
    </rPh>
    <rPh sb="3" eb="4">
      <t>ナ</t>
    </rPh>
    <phoneticPr fontId="7"/>
  </si>
  <si>
    <t>申請に関する担当者</t>
    <rPh sb="0" eb="2">
      <t>シンセイ</t>
    </rPh>
    <rPh sb="3" eb="4">
      <t>カン</t>
    </rPh>
    <rPh sb="6" eb="9">
      <t>タントウシャ</t>
    </rPh>
    <phoneticPr fontId="7"/>
  </si>
  <si>
    <t>代表者の職・氏名</t>
    <rPh sb="0" eb="3">
      <t>ダイヒョウシャ</t>
    </rPh>
    <rPh sb="4" eb="5">
      <t>ショク</t>
    </rPh>
    <rPh sb="6" eb="8">
      <t>シメイ</t>
    </rPh>
    <phoneticPr fontId="7"/>
  </si>
  <si>
    <t>E-mail</t>
    <phoneticPr fontId="7"/>
  </si>
  <si>
    <t>電話番号</t>
    <rPh sb="0" eb="2">
      <t>デンワ</t>
    </rPh>
    <rPh sb="2" eb="4">
      <t>バンゴウ</t>
    </rPh>
    <phoneticPr fontId="7"/>
  </si>
  <si>
    <t>連絡先</t>
    <rPh sb="0" eb="3">
      <t>レンラクサキ</t>
    </rPh>
    <phoneticPr fontId="7"/>
  </si>
  <si>
    <t>所在地</t>
    <rPh sb="0" eb="3">
      <t>ショザイチ</t>
    </rPh>
    <phoneticPr fontId="7"/>
  </si>
  <si>
    <t>名　　称</t>
    <rPh sb="0" eb="1">
      <t>ナ</t>
    </rPh>
    <rPh sb="3" eb="4">
      <t>ショウ</t>
    </rPh>
    <phoneticPr fontId="7"/>
  </si>
  <si>
    <t>（２）〔感染者が発生した介護サービス事業所・施設等に応援職員の派遣を行った場合の費用〕</t>
    <rPh sb="40" eb="42">
      <t>ヒヨウ</t>
    </rPh>
    <phoneticPr fontId="2"/>
  </si>
  <si>
    <t>郵便番号</t>
    <rPh sb="0" eb="2">
      <t>ユウビン</t>
    </rPh>
    <rPh sb="2" eb="4">
      <t>バンゴウ</t>
    </rPh>
    <phoneticPr fontId="7"/>
  </si>
  <si>
    <r>
      <t>介護事業者等サービス継続支援事業補助金事業計画内訳書（その１）</t>
    </r>
    <r>
      <rPr>
        <b/>
        <sz val="10"/>
        <color rgb="FFFF0000"/>
        <rFont val="Meiryo UI"/>
        <family val="3"/>
        <charset val="128"/>
      </rPr>
      <t xml:space="preserve"> (※対象施設・事業所別に作成)</t>
    </r>
    <rPh sb="19" eb="21">
      <t>ジギョウ</t>
    </rPh>
    <rPh sb="21" eb="23">
      <t>ケイカク</t>
    </rPh>
    <phoneticPr fontId="2"/>
  </si>
  <si>
    <t>介護事業者等サービス継続支援事業補助金事業計画内訳書 （その2）</t>
    <rPh sb="19" eb="21">
      <t>ジギョウ</t>
    </rPh>
    <rPh sb="21" eb="23">
      <t>ケイカク</t>
    </rPh>
    <phoneticPr fontId="2"/>
  </si>
  <si>
    <t>Ⅰ　補助金等交付申請時</t>
    <rPh sb="2" eb="5">
      <t>ホジョキン</t>
    </rPh>
    <rPh sb="5" eb="6">
      <t>トウ</t>
    </rPh>
    <rPh sb="6" eb="8">
      <t>コウフ</t>
    </rPh>
    <rPh sb="8" eb="11">
      <t>シンセイジ</t>
    </rPh>
    <phoneticPr fontId="83"/>
  </si>
  <si>
    <t>　〇使用するシート</t>
    <rPh sb="2" eb="4">
      <t>シヨウ</t>
    </rPh>
    <phoneticPr fontId="83"/>
  </si>
  <si>
    <t>　　・交付申請書</t>
    <rPh sb="3" eb="5">
      <t>コウフ</t>
    </rPh>
    <rPh sb="5" eb="8">
      <t>シンセイショ</t>
    </rPh>
    <phoneticPr fontId="83"/>
  </si>
  <si>
    <t>　　・収支予算書</t>
    <rPh sb="3" eb="5">
      <t>シュウシ</t>
    </rPh>
    <rPh sb="5" eb="7">
      <t>ヨサン</t>
    </rPh>
    <rPh sb="7" eb="8">
      <t>ショ</t>
    </rPh>
    <phoneticPr fontId="83"/>
  </si>
  <si>
    <t>　　　と通し番号をつけて利用してください（通し番号は半角数字）。</t>
    <rPh sb="4" eb="5">
      <t>トオ</t>
    </rPh>
    <rPh sb="6" eb="8">
      <t>バンゴウ</t>
    </rPh>
    <rPh sb="12" eb="14">
      <t>リヨウ</t>
    </rPh>
    <rPh sb="21" eb="22">
      <t>トオ</t>
    </rPh>
    <rPh sb="23" eb="25">
      <t>バンゴウ</t>
    </rPh>
    <rPh sb="26" eb="28">
      <t>ハンカク</t>
    </rPh>
    <rPh sb="28" eb="30">
      <t>スウジ</t>
    </rPh>
    <phoneticPr fontId="83"/>
  </si>
  <si>
    <t>　　　ご提出ください。</t>
    <rPh sb="4" eb="6">
      <t>テイシュツ</t>
    </rPh>
    <phoneticPr fontId="83"/>
  </si>
  <si>
    <t>　　　あわせて、このデータを法人指導課宛にメールで送信してください。</t>
    <rPh sb="14" eb="16">
      <t>ホウジン</t>
    </rPh>
    <rPh sb="16" eb="18">
      <t>シドウ</t>
    </rPh>
    <rPh sb="18" eb="19">
      <t>カ</t>
    </rPh>
    <rPh sb="19" eb="20">
      <t>アテ</t>
    </rPh>
    <rPh sb="25" eb="27">
      <t>ソウシン</t>
    </rPh>
    <phoneticPr fontId="83"/>
  </si>
  <si>
    <t xml:space="preserve">  ⑦　このファイルは実績報告及び請求時にも使用しますので、保存をしておいてください。</t>
    <rPh sb="11" eb="13">
      <t>ジッセキ</t>
    </rPh>
    <rPh sb="13" eb="15">
      <t>ホウコク</t>
    </rPh>
    <rPh sb="15" eb="16">
      <t>オヨ</t>
    </rPh>
    <rPh sb="17" eb="19">
      <t>セイキュウ</t>
    </rPh>
    <rPh sb="19" eb="20">
      <t>ジ</t>
    </rPh>
    <rPh sb="22" eb="24">
      <t>シヨウ</t>
    </rPh>
    <rPh sb="30" eb="32">
      <t>ホゾン</t>
    </rPh>
    <phoneticPr fontId="83"/>
  </si>
  <si>
    <t>【提出書類】</t>
    <rPh sb="1" eb="3">
      <t>テイシュツ</t>
    </rPh>
    <rPh sb="3" eb="5">
      <t>ショルイ</t>
    </rPh>
    <phoneticPr fontId="83"/>
  </si>
  <si>
    <t>　　・その他、市が指示する書類</t>
    <rPh sb="5" eb="6">
      <t>タ</t>
    </rPh>
    <rPh sb="7" eb="8">
      <t>シ</t>
    </rPh>
    <rPh sb="9" eb="11">
      <t>シジ</t>
    </rPh>
    <rPh sb="13" eb="15">
      <t>ショルイ</t>
    </rPh>
    <phoneticPr fontId="83"/>
  </si>
  <si>
    <t>【書類の提出先・データの送信先】</t>
    <rPh sb="1" eb="3">
      <t>ショルイ</t>
    </rPh>
    <rPh sb="4" eb="6">
      <t>テイシュツ</t>
    </rPh>
    <rPh sb="6" eb="7">
      <t>サキ</t>
    </rPh>
    <rPh sb="12" eb="14">
      <t>ソウシン</t>
    </rPh>
    <rPh sb="14" eb="15">
      <t>サキ</t>
    </rPh>
    <phoneticPr fontId="83"/>
  </si>
  <si>
    <t>　　〒662-8567</t>
    <phoneticPr fontId="83"/>
  </si>
  <si>
    <t>　　西宮市六湛寺町10-3　　西宮市役所　法人指導課　宛</t>
    <rPh sb="2" eb="5">
      <t>ニシノミヤシ</t>
    </rPh>
    <rPh sb="5" eb="9">
      <t>ロクタンジチョウ</t>
    </rPh>
    <rPh sb="15" eb="20">
      <t>ニシノミヤシヤクショ</t>
    </rPh>
    <rPh sb="21" eb="23">
      <t>ホウジン</t>
    </rPh>
    <rPh sb="23" eb="25">
      <t>シドウ</t>
    </rPh>
    <rPh sb="25" eb="26">
      <t>カ</t>
    </rPh>
    <rPh sb="27" eb="28">
      <t>アテ</t>
    </rPh>
    <phoneticPr fontId="83"/>
  </si>
  <si>
    <t>　　TEL;</t>
    <phoneticPr fontId="7"/>
  </si>
  <si>
    <t>0798-35-3152</t>
    <phoneticPr fontId="7"/>
  </si>
  <si>
    <t>　　E-mail;</t>
    <phoneticPr fontId="83"/>
  </si>
  <si>
    <t>hojin@nishi.or.jp</t>
    <phoneticPr fontId="83"/>
  </si>
  <si>
    <t>【データ送信時の注意事項】</t>
    <rPh sb="4" eb="6">
      <t>ソウシン</t>
    </rPh>
    <rPh sb="6" eb="7">
      <t>ジ</t>
    </rPh>
    <rPh sb="8" eb="10">
      <t>チュウイ</t>
    </rPh>
    <rPh sb="10" eb="12">
      <t>ジコウ</t>
    </rPh>
    <phoneticPr fontId="7"/>
  </si>
  <si>
    <t>　　提出の際には必ずファイル名の冒頭の【】内に申請者名（法人または事業所名）を入力してください。</t>
    <rPh sb="23" eb="25">
      <t>シンセイ</t>
    </rPh>
    <rPh sb="25" eb="26">
      <t>シャ</t>
    </rPh>
    <rPh sb="26" eb="27">
      <t>メイ</t>
    </rPh>
    <rPh sb="28" eb="30">
      <t>ホウジン</t>
    </rPh>
    <rPh sb="33" eb="36">
      <t>ジギョウショ</t>
    </rPh>
    <rPh sb="36" eb="37">
      <t>メイ</t>
    </rPh>
    <phoneticPr fontId="7"/>
  </si>
  <si>
    <t>　　　　例）ファイル名「【社会福祉法人〇〇会】介護サービス継続支援事業補助申請等様式.xlsx」</t>
    <phoneticPr fontId="7"/>
  </si>
  <si>
    <t>　　送信の際の件名は以下の通りとしてください</t>
    <phoneticPr fontId="7"/>
  </si>
  <si>
    <t>　　件名「介護サービス継続支援事業補助金交付申請について」</t>
    <rPh sb="2" eb="4">
      <t>ケンメイ</t>
    </rPh>
    <rPh sb="5" eb="7">
      <t>カイゴ</t>
    </rPh>
    <rPh sb="11" eb="13">
      <t>ケイゾク</t>
    </rPh>
    <rPh sb="13" eb="15">
      <t>シエン</t>
    </rPh>
    <rPh sb="15" eb="17">
      <t>ジギョウ</t>
    </rPh>
    <rPh sb="17" eb="20">
      <t>ホジョキン</t>
    </rPh>
    <rPh sb="20" eb="22">
      <t>コウフ</t>
    </rPh>
    <rPh sb="22" eb="24">
      <t>シンセイ</t>
    </rPh>
    <phoneticPr fontId="7"/>
  </si>
  <si>
    <t>Ⅱ　補助金等実績報告時及び交付請求時</t>
    <rPh sb="2" eb="5">
      <t>ホジョキン</t>
    </rPh>
    <rPh sb="5" eb="6">
      <t>トウ</t>
    </rPh>
    <rPh sb="6" eb="8">
      <t>ジッセキ</t>
    </rPh>
    <rPh sb="8" eb="10">
      <t>ホウコク</t>
    </rPh>
    <rPh sb="10" eb="11">
      <t>ジ</t>
    </rPh>
    <rPh sb="11" eb="12">
      <t>オヨ</t>
    </rPh>
    <rPh sb="13" eb="15">
      <t>コウフ</t>
    </rPh>
    <rPh sb="15" eb="17">
      <t>セイキュウ</t>
    </rPh>
    <rPh sb="17" eb="18">
      <t>ジ</t>
    </rPh>
    <phoneticPr fontId="83"/>
  </si>
  <si>
    <t>　　・請求書</t>
    <rPh sb="3" eb="6">
      <t>セイキュウショ</t>
    </rPh>
    <phoneticPr fontId="83"/>
  </si>
  <si>
    <t>　　・実績報告書</t>
    <rPh sb="3" eb="5">
      <t>ジッセキ</t>
    </rPh>
    <rPh sb="5" eb="8">
      <t>ホウコクショ</t>
    </rPh>
    <phoneticPr fontId="83"/>
  </si>
  <si>
    <t>　　　変更がない場合はそのままご利用ください。</t>
    <rPh sb="3" eb="5">
      <t>ヘンコウ</t>
    </rPh>
    <rPh sb="8" eb="10">
      <t>バアイ</t>
    </rPh>
    <rPh sb="16" eb="18">
      <t>リヨウ</t>
    </rPh>
    <phoneticPr fontId="83"/>
  </si>
  <si>
    <t>　　　通知日付、指令番号及び交付決定額、報告日を入力、その他の内容を確認します。</t>
    <rPh sb="12" eb="13">
      <t>オヨ</t>
    </rPh>
    <rPh sb="14" eb="16">
      <t>コウフ</t>
    </rPh>
    <rPh sb="16" eb="18">
      <t>ケッテイ</t>
    </rPh>
    <rPh sb="18" eb="19">
      <t>ガク</t>
    </rPh>
    <rPh sb="20" eb="22">
      <t>ホウコク</t>
    </rPh>
    <rPh sb="22" eb="23">
      <t>ビ</t>
    </rPh>
    <rPh sb="24" eb="26">
      <t>ニュウリョク</t>
    </rPh>
    <rPh sb="29" eb="30">
      <t>タ</t>
    </rPh>
    <rPh sb="31" eb="33">
      <t>ナイヨウ</t>
    </rPh>
    <rPh sb="34" eb="36">
      <t>カクニン</t>
    </rPh>
    <phoneticPr fontId="83"/>
  </si>
  <si>
    <t>　</t>
    <phoneticPr fontId="83"/>
  </si>
  <si>
    <t>　⑥　シート「請求書」を開き、内容を確認します。</t>
    <rPh sb="7" eb="10">
      <t>セイキュウショ</t>
    </rPh>
    <rPh sb="12" eb="13">
      <t>ヒラ</t>
    </rPh>
    <rPh sb="15" eb="17">
      <t>ナイヨウ</t>
    </rPh>
    <rPh sb="18" eb="20">
      <t>カクニン</t>
    </rPh>
    <phoneticPr fontId="83"/>
  </si>
  <si>
    <t>　⑦　上記シートを全て出力し、請求書、実績報告書と収支決算書に押印の上で、必要な領収書等を添付し、</t>
    <rPh sb="3" eb="5">
      <t>ジョウキ</t>
    </rPh>
    <rPh sb="9" eb="10">
      <t>スベ</t>
    </rPh>
    <rPh sb="11" eb="13">
      <t>シュツリョク</t>
    </rPh>
    <rPh sb="15" eb="18">
      <t>セイキュウショ</t>
    </rPh>
    <rPh sb="19" eb="21">
      <t>ジッセキ</t>
    </rPh>
    <rPh sb="21" eb="24">
      <t>ホウコクショ</t>
    </rPh>
    <rPh sb="25" eb="27">
      <t>シュウシ</t>
    </rPh>
    <rPh sb="27" eb="30">
      <t>ケッサンショ</t>
    </rPh>
    <rPh sb="31" eb="33">
      <t>オウイン</t>
    </rPh>
    <rPh sb="34" eb="35">
      <t>ウエ</t>
    </rPh>
    <rPh sb="37" eb="39">
      <t>ヒツヨウ</t>
    </rPh>
    <rPh sb="40" eb="43">
      <t>リョウシュウショ</t>
    </rPh>
    <rPh sb="43" eb="44">
      <t>トウ</t>
    </rPh>
    <rPh sb="45" eb="47">
      <t>テンプ</t>
    </rPh>
    <phoneticPr fontId="83"/>
  </si>
  <si>
    <t>　　　法人指導課宛にご提出ください。</t>
    <rPh sb="3" eb="5">
      <t>ホウジン</t>
    </rPh>
    <rPh sb="5" eb="7">
      <t>シドウ</t>
    </rPh>
    <rPh sb="7" eb="8">
      <t>カ</t>
    </rPh>
    <rPh sb="8" eb="9">
      <t>アテ</t>
    </rPh>
    <rPh sb="11" eb="13">
      <t>テイシュツ</t>
    </rPh>
    <phoneticPr fontId="83"/>
  </si>
  <si>
    <t>　　・領収書等経費がわかる書類</t>
    <phoneticPr fontId="2"/>
  </si>
  <si>
    <t>カ　連携に係る旅費</t>
    <rPh sb="5" eb="6">
      <t>カカ</t>
    </rPh>
    <phoneticPr fontId="2"/>
  </si>
  <si>
    <t>（様式１）</t>
    <rPh sb="1" eb="3">
      <t>ヨウシキ</t>
    </rPh>
    <phoneticPr fontId="4"/>
  </si>
  <si>
    <t>　　　新型コロナウイルス感染症に係る介護サービス継続支援事業</t>
    <phoneticPr fontId="4"/>
  </si>
  <si>
    <t>　　・内訳●（●は1からの通し番号）</t>
    <rPh sb="3" eb="5">
      <t>ウチワケ</t>
    </rPh>
    <rPh sb="13" eb="14">
      <t>トオ</t>
    </rPh>
    <rPh sb="15" eb="17">
      <t>バンゴウ</t>
    </rPh>
    <phoneticPr fontId="83"/>
  </si>
  <si>
    <t>※事業計画書を入力すれば、予算書が埋まります。</t>
    <rPh sb="1" eb="3">
      <t>ジギョウ</t>
    </rPh>
    <rPh sb="3" eb="6">
      <t>ケイカクショ</t>
    </rPh>
    <rPh sb="7" eb="9">
      <t>ニュウリョク</t>
    </rPh>
    <rPh sb="13" eb="16">
      <t>ヨサンショ</t>
    </rPh>
    <rPh sb="17" eb="18">
      <t>ウ</t>
    </rPh>
    <phoneticPr fontId="93"/>
  </si>
  <si>
    <t>上記につき、原本と相違ないことを証明します。</t>
    <rPh sb="0" eb="2">
      <t>ジョウキ</t>
    </rPh>
    <rPh sb="6" eb="8">
      <t>ゲンポン</t>
    </rPh>
    <rPh sb="9" eb="11">
      <t>ソウイ</t>
    </rPh>
    <rPh sb="16" eb="18">
      <t>ショウメイ</t>
    </rPh>
    <phoneticPr fontId="93"/>
  </si>
  <si>
    <t>令和</t>
    <rPh sb="0" eb="2">
      <t>レイワ</t>
    </rPh>
    <phoneticPr fontId="93"/>
  </si>
  <si>
    <t>年</t>
    <rPh sb="0" eb="1">
      <t>ネン</t>
    </rPh>
    <phoneticPr fontId="93"/>
  </si>
  <si>
    <t>月</t>
    <rPh sb="0" eb="1">
      <t>ガツ</t>
    </rPh>
    <phoneticPr fontId="93"/>
  </si>
  <si>
    <t>日</t>
    <rPh sb="0" eb="1">
      <t>ニチ</t>
    </rPh>
    <phoneticPr fontId="93"/>
  </si>
  <si>
    <t>　　・【施設用】施設内療養者一覧</t>
    <phoneticPr fontId="2"/>
  </si>
  <si>
    <t>　　・職員派遣の内訳●（●は1からの通し番号）</t>
    <rPh sb="3" eb="5">
      <t>ショクイン</t>
    </rPh>
    <rPh sb="5" eb="7">
      <t>ハケン</t>
    </rPh>
    <rPh sb="8" eb="10">
      <t>ウチワケ</t>
    </rPh>
    <rPh sb="18" eb="19">
      <t>トオ</t>
    </rPh>
    <rPh sb="20" eb="22">
      <t>バンゴウ</t>
    </rPh>
    <phoneticPr fontId="83"/>
  </si>
  <si>
    <t>　　※対象事業所が複数ある場合、次いで「内訳2」、「内訳3」を入力してください。</t>
    <rPh sb="3" eb="5">
      <t>タイショウ</t>
    </rPh>
    <rPh sb="5" eb="8">
      <t>ジギョウショ</t>
    </rPh>
    <rPh sb="9" eb="11">
      <t>フクスウ</t>
    </rPh>
    <rPh sb="13" eb="15">
      <t>バアイ</t>
    </rPh>
    <rPh sb="16" eb="17">
      <t>ツ</t>
    </rPh>
    <rPh sb="20" eb="22">
      <t>ウチワケ</t>
    </rPh>
    <rPh sb="26" eb="28">
      <t>ウチワケ</t>
    </rPh>
    <rPh sb="31" eb="33">
      <t>ニュウリョク</t>
    </rPh>
    <phoneticPr fontId="83"/>
  </si>
  <si>
    <t>　　※対象事業所が4事業所以上ある場合、シート「内訳2」をコピーし、名称を「内訳4」、「内訳5」、</t>
    <rPh sb="3" eb="5">
      <t>タイショウ</t>
    </rPh>
    <rPh sb="5" eb="8">
      <t>ジギョウショ</t>
    </rPh>
    <rPh sb="10" eb="12">
      <t>ジギョウ</t>
    </rPh>
    <rPh sb="12" eb="13">
      <t>ショ</t>
    </rPh>
    <rPh sb="13" eb="15">
      <t>イジョウ</t>
    </rPh>
    <rPh sb="17" eb="19">
      <t>バアイ</t>
    </rPh>
    <rPh sb="24" eb="26">
      <t>ウチワケ</t>
    </rPh>
    <rPh sb="34" eb="36">
      <t>メイショウ</t>
    </rPh>
    <rPh sb="38" eb="40">
      <t>ウチワケ</t>
    </rPh>
    <rPh sb="44" eb="46">
      <t>ウチワケ</t>
    </rPh>
    <phoneticPr fontId="83"/>
  </si>
  <si>
    <t>　　　されているか確認します。</t>
    <rPh sb="9" eb="11">
      <t>カクニン</t>
    </rPh>
    <phoneticPr fontId="83"/>
  </si>
  <si>
    <t>　①　シート「内訳1」を開き、交付申請時の内容と変更がある場合は修正します。</t>
    <rPh sb="7" eb="9">
      <t>ウチワケ</t>
    </rPh>
    <rPh sb="12" eb="13">
      <t>ヒラ</t>
    </rPh>
    <rPh sb="15" eb="17">
      <t>コウフ</t>
    </rPh>
    <rPh sb="17" eb="20">
      <t>シンセイジ</t>
    </rPh>
    <rPh sb="21" eb="23">
      <t>ナイヨウ</t>
    </rPh>
    <rPh sb="24" eb="26">
      <t>ヘンコウ</t>
    </rPh>
    <rPh sb="29" eb="31">
      <t>バアイ</t>
    </rPh>
    <rPh sb="32" eb="34">
      <t>シュウセイ</t>
    </rPh>
    <phoneticPr fontId="83"/>
  </si>
  <si>
    <t>　　※対象事業所が複数ある場合、次いで「内訳2」、「内訳3」を確認してください。</t>
    <rPh sb="3" eb="5">
      <t>タイショウ</t>
    </rPh>
    <rPh sb="5" eb="8">
      <t>ジギョウショ</t>
    </rPh>
    <rPh sb="9" eb="11">
      <t>フクスウ</t>
    </rPh>
    <rPh sb="13" eb="15">
      <t>バアイ</t>
    </rPh>
    <rPh sb="16" eb="17">
      <t>ツ</t>
    </rPh>
    <rPh sb="20" eb="22">
      <t>ウチワケ</t>
    </rPh>
    <rPh sb="31" eb="33">
      <t>カクニン</t>
    </rPh>
    <phoneticPr fontId="83"/>
  </si>
  <si>
    <r>
      <t>　②　</t>
    </r>
    <r>
      <rPr>
        <u/>
        <sz val="11"/>
        <color theme="1"/>
        <rFont val="游ゴシック"/>
        <family val="3"/>
        <charset val="128"/>
      </rPr>
      <t>内訳</t>
    </r>
    <r>
      <rPr>
        <sz val="11"/>
        <color theme="1"/>
        <rFont val="游ゴシック"/>
        <family val="3"/>
        <charset val="128"/>
      </rPr>
      <t>を入力し終えたら、シート「事業報告書」を開き、内訳に入力した内容が正しく反映</t>
    </r>
    <rPh sb="6" eb="8">
      <t>ニュウリョク</t>
    </rPh>
    <rPh sb="9" eb="10">
      <t>オ</t>
    </rPh>
    <rPh sb="18" eb="20">
      <t>ジギョウ</t>
    </rPh>
    <rPh sb="20" eb="23">
      <t>ホウコクショ</t>
    </rPh>
    <rPh sb="25" eb="26">
      <t>ヒラ</t>
    </rPh>
    <rPh sb="31" eb="33">
      <t>ニュウリョク</t>
    </rPh>
    <rPh sb="35" eb="37">
      <t>ナイヨウ</t>
    </rPh>
    <rPh sb="38" eb="39">
      <t>タダ</t>
    </rPh>
    <rPh sb="41" eb="43">
      <t>ハンエイ</t>
    </rPh>
    <phoneticPr fontId="83"/>
  </si>
  <si>
    <t>　　　　新型コロナウイルス感染症に係る介護サービス継続支援事業</t>
    <phoneticPr fontId="4"/>
  </si>
  <si>
    <t>事業計画書</t>
    <rPh sb="0" eb="2">
      <t>ジギョウ</t>
    </rPh>
    <rPh sb="2" eb="5">
      <t>ケイカクショ</t>
    </rPh>
    <phoneticPr fontId="4"/>
  </si>
  <si>
    <t>名称</t>
    <rPh sb="0" eb="2">
      <t>メイショウ</t>
    </rPh>
    <phoneticPr fontId="2"/>
  </si>
  <si>
    <t>申　請　者
（法　人）</t>
    <rPh sb="0" eb="1">
      <t>サル</t>
    </rPh>
    <rPh sb="2" eb="3">
      <t>ショウ</t>
    </rPh>
    <rPh sb="4" eb="5">
      <t>シャ</t>
    </rPh>
    <rPh sb="7" eb="8">
      <t>ホウ</t>
    </rPh>
    <rPh sb="9" eb="10">
      <t>ニン</t>
    </rPh>
    <phoneticPr fontId="7"/>
  </si>
  <si>
    <t>担　当　者
（事業所・施設）</t>
    <rPh sb="0" eb="1">
      <t>タン</t>
    </rPh>
    <rPh sb="2" eb="3">
      <t>トウ</t>
    </rPh>
    <rPh sb="4" eb="5">
      <t>シャ</t>
    </rPh>
    <rPh sb="7" eb="10">
      <t>ジギョウショ</t>
    </rPh>
    <rPh sb="11" eb="13">
      <t>シセツ</t>
    </rPh>
    <phoneticPr fontId="7"/>
  </si>
  <si>
    <t>共通</t>
    <rPh sb="0" eb="2">
      <t>キョウツウ</t>
    </rPh>
    <phoneticPr fontId="2"/>
  </si>
  <si>
    <t>補助事業の対象となる経費の（３）に該当する場合</t>
    <phoneticPr fontId="2"/>
  </si>
  <si>
    <t>補助事業の対象となる経費の
（１）（２）に該当する場合</t>
    <phoneticPr fontId="2"/>
  </si>
  <si>
    <t>　　　補助事業の対象となる経費の（３）に該当する場合のみ「職員派遣の内訳1」を入力。</t>
    <rPh sb="29" eb="31">
      <t>ショクイン</t>
    </rPh>
    <rPh sb="31" eb="33">
      <t>ハケン</t>
    </rPh>
    <rPh sb="34" eb="36">
      <t>ウチワケ</t>
    </rPh>
    <rPh sb="39" eb="41">
      <t>ニュウリョク</t>
    </rPh>
    <phoneticPr fontId="83"/>
  </si>
  <si>
    <t>　（１）（様式１）事業計画書</t>
    <rPh sb="5" eb="7">
      <t>ヨウシキ</t>
    </rPh>
    <rPh sb="9" eb="11">
      <t>ジギョウ</t>
    </rPh>
    <rPh sb="11" eb="14">
      <t>ケイカクショ</t>
    </rPh>
    <phoneticPr fontId="2"/>
  </si>
  <si>
    <t>　（３）（様式３）収支予算書</t>
    <rPh sb="9" eb="11">
      <t>シュウシ</t>
    </rPh>
    <rPh sb="11" eb="14">
      <t>ヨサンショ</t>
    </rPh>
    <phoneticPr fontId="7"/>
  </si>
  <si>
    <t>　（４）その他</t>
    <rPh sb="6" eb="7">
      <t>タ</t>
    </rPh>
    <phoneticPr fontId="2"/>
  </si>
  <si>
    <t>事業報告書</t>
    <rPh sb="0" eb="2">
      <t>ジギョウ</t>
    </rPh>
    <rPh sb="2" eb="5">
      <t>ホウコクショ</t>
    </rPh>
    <phoneticPr fontId="4"/>
  </si>
  <si>
    <t>　　・事業計画書</t>
    <rPh sb="3" eb="5">
      <t>ジギョウ</t>
    </rPh>
    <phoneticPr fontId="7"/>
  </si>
  <si>
    <t>　②　①を入力し終えたら、シート「事業計画書」を開き、個票に入力した内容が正しく反映</t>
    <rPh sb="5" eb="7">
      <t>ニュウリョク</t>
    </rPh>
    <rPh sb="8" eb="9">
      <t>オ</t>
    </rPh>
    <rPh sb="17" eb="19">
      <t>ジギョウ</t>
    </rPh>
    <rPh sb="19" eb="22">
      <t>ケイカクショ</t>
    </rPh>
    <rPh sb="24" eb="25">
      <t>ヒラ</t>
    </rPh>
    <rPh sb="27" eb="29">
      <t>コヒョウ</t>
    </rPh>
    <rPh sb="30" eb="32">
      <t>ニュウリョク</t>
    </rPh>
    <rPh sb="34" eb="36">
      <t>ナイヨウ</t>
    </rPh>
    <rPh sb="37" eb="38">
      <t>タダ</t>
    </rPh>
    <rPh sb="40" eb="42">
      <t>ハンエイ</t>
    </rPh>
    <phoneticPr fontId="83"/>
  </si>
  <si>
    <t>（様式4）</t>
    <rPh sb="1" eb="3">
      <t>ヨウシキ</t>
    </rPh>
    <phoneticPr fontId="4"/>
  </si>
  <si>
    <t>　　・事業報告書</t>
    <rPh sb="3" eb="5">
      <t>ジギョウ</t>
    </rPh>
    <rPh sb="5" eb="7">
      <t>ホウコク</t>
    </rPh>
    <phoneticPr fontId="7"/>
  </si>
  <si>
    <t>（共通）提出</t>
    <rPh sb="1" eb="3">
      <t>キョウツウ</t>
    </rPh>
    <rPh sb="4" eb="6">
      <t>テイシュツ</t>
    </rPh>
    <phoneticPr fontId="2"/>
  </si>
  <si>
    <t>（共通）提出</t>
    <rPh sb="1" eb="3">
      <t>キョウツウ</t>
    </rPh>
    <rPh sb="4" eb="6">
      <t>テイシュツ</t>
    </rPh>
    <phoneticPr fontId="2"/>
  </si>
  <si>
    <t>補助事業の対象となる経費の（３）に該当する場合に提出</t>
    <phoneticPr fontId="2"/>
  </si>
  <si>
    <t>補助事業の対象となる経費の（１）（２）に該当する場合に提出</t>
    <phoneticPr fontId="2"/>
  </si>
  <si>
    <t>　　　※事業計画書と同じ内容の情報が自動入力されています。修正のない場合は入力不要です。</t>
    <rPh sb="4" eb="6">
      <t>ジギョウ</t>
    </rPh>
    <rPh sb="6" eb="9">
      <t>ケイカクショ</t>
    </rPh>
    <rPh sb="10" eb="11">
      <t>オナ</t>
    </rPh>
    <rPh sb="12" eb="14">
      <t>ナイヨウ</t>
    </rPh>
    <rPh sb="15" eb="17">
      <t>ジョウホウ</t>
    </rPh>
    <rPh sb="18" eb="20">
      <t>ジドウ</t>
    </rPh>
    <rPh sb="20" eb="22">
      <t>ニュウリョク</t>
    </rPh>
    <rPh sb="29" eb="31">
      <t>シュウセイ</t>
    </rPh>
    <rPh sb="34" eb="36">
      <t>バアイ</t>
    </rPh>
    <rPh sb="37" eb="39">
      <t>ニュウリョク</t>
    </rPh>
    <rPh sb="39" eb="41">
      <t>フヨウ</t>
    </rPh>
    <phoneticPr fontId="7"/>
  </si>
  <si>
    <t>Ⅲ　仕入れに係る消費税等相当額の報告時</t>
    <rPh sb="2" eb="4">
      <t>シイ</t>
    </rPh>
    <rPh sb="6" eb="7">
      <t>カカ</t>
    </rPh>
    <rPh sb="8" eb="12">
      <t>ショウヒゼイナド</t>
    </rPh>
    <rPh sb="12" eb="14">
      <t>ソウトウ</t>
    </rPh>
    <rPh sb="14" eb="15">
      <t>ガク</t>
    </rPh>
    <rPh sb="16" eb="18">
      <t>ホウコク</t>
    </rPh>
    <rPh sb="18" eb="19">
      <t>ジ</t>
    </rPh>
    <phoneticPr fontId="83"/>
  </si>
  <si>
    <t>　　・消費税報告書</t>
    <rPh sb="3" eb="6">
      <t>ショウヒゼイ</t>
    </rPh>
    <rPh sb="6" eb="9">
      <t>ホウコクショ</t>
    </rPh>
    <phoneticPr fontId="83"/>
  </si>
  <si>
    <t>　①　シート「消費税報告書」を開き、内容を確認します。</t>
    <rPh sb="7" eb="10">
      <t>ショウヒゼイ</t>
    </rPh>
    <rPh sb="10" eb="13">
      <t>ホウコクショ</t>
    </rPh>
    <rPh sb="15" eb="16">
      <t>ヒラ</t>
    </rPh>
    <rPh sb="18" eb="20">
      <t>ナイヨウ</t>
    </rPh>
    <rPh sb="21" eb="23">
      <t>カクニン</t>
    </rPh>
    <phoneticPr fontId="83"/>
  </si>
  <si>
    <t>　　　水色セルに確定した仕入れに係る補助金相当額、補助金返還相当額等を入力します。</t>
    <rPh sb="3" eb="5">
      <t>ミズイロ</t>
    </rPh>
    <rPh sb="8" eb="10">
      <t>カクテイ</t>
    </rPh>
    <rPh sb="12" eb="14">
      <t>シイ</t>
    </rPh>
    <rPh sb="16" eb="17">
      <t>カカ</t>
    </rPh>
    <rPh sb="18" eb="21">
      <t>ホジョキン</t>
    </rPh>
    <rPh sb="21" eb="23">
      <t>ソウトウ</t>
    </rPh>
    <rPh sb="23" eb="24">
      <t>ガク</t>
    </rPh>
    <rPh sb="25" eb="28">
      <t>ホジョキン</t>
    </rPh>
    <rPh sb="28" eb="30">
      <t>ヘンカン</t>
    </rPh>
    <rPh sb="30" eb="32">
      <t>ソウトウ</t>
    </rPh>
    <rPh sb="32" eb="33">
      <t>ガク</t>
    </rPh>
    <rPh sb="33" eb="34">
      <t>トウ</t>
    </rPh>
    <rPh sb="35" eb="37">
      <t>ニュウリョク</t>
    </rPh>
    <phoneticPr fontId="83"/>
  </si>
  <si>
    <t>　　　書類を添付し、法人指導課宛にご提出ください。</t>
    <rPh sb="3" eb="5">
      <t>ショルイ</t>
    </rPh>
    <rPh sb="10" eb="12">
      <t>ホウジン</t>
    </rPh>
    <rPh sb="12" eb="14">
      <t>シドウ</t>
    </rPh>
    <rPh sb="14" eb="15">
      <t>カ</t>
    </rPh>
    <rPh sb="15" eb="16">
      <t>アテ</t>
    </rPh>
    <rPh sb="18" eb="20">
      <t>テイシュツ</t>
    </rPh>
    <phoneticPr fontId="83"/>
  </si>
  <si>
    <t>本データのシートを出力してください。</t>
    <rPh sb="0" eb="1">
      <t>ホン</t>
    </rPh>
    <rPh sb="9" eb="11">
      <t>シュツリョク</t>
    </rPh>
    <phoneticPr fontId="83"/>
  </si>
  <si>
    <t>　　・消費税及び地方消費税に係る仕入控除</t>
    <phoneticPr fontId="2"/>
  </si>
  <si>
    <t>ご用意ください。</t>
    <rPh sb="1" eb="3">
      <t>ヨウイ</t>
    </rPh>
    <phoneticPr fontId="2"/>
  </si>
  <si>
    <t>　　　税額の積算内訳を確認するための書類</t>
    <phoneticPr fontId="7"/>
  </si>
  <si>
    <r>
      <t xml:space="preserve">( ※)消費税仕入控除税額報告については、以下のページに詳細をさらに記載しておりますので、必ずご確認ください。
</t>
    </r>
    <r>
      <rPr>
        <b/>
        <sz val="11"/>
        <color theme="1"/>
        <rFont val="游ゴシック"/>
        <family val="3"/>
        <charset val="128"/>
      </rPr>
      <t>検索手順等</t>
    </r>
    <r>
      <rPr>
        <sz val="11"/>
        <color theme="1"/>
        <rFont val="游ゴシック"/>
        <family val="3"/>
        <charset val="128"/>
      </rPr>
      <t xml:space="preserve">
・西宮市HPのトップページ＞＞事業所向き情報＞＞社会福祉法人・施設等関連情報
　　　　　　　　　　　　　　　　　　　　　＞＞補助金に係る消費税仕入控除税額報告について
・西宮市HP内のワード検索よりページ番号「85107710」で検索
・【https://www.nishi.or.jp/jigyoshajoho/shakaifukushihojin/09752322020062.html】</t>
    </r>
    <rPh sb="4" eb="7">
      <t>ショウヒゼイ</t>
    </rPh>
    <rPh sb="7" eb="9">
      <t>シイレ</t>
    </rPh>
    <rPh sb="9" eb="11">
      <t>コウジョ</t>
    </rPh>
    <rPh sb="11" eb="13">
      <t>ゼイガク</t>
    </rPh>
    <rPh sb="13" eb="15">
      <t>ホウコク</t>
    </rPh>
    <rPh sb="21" eb="23">
      <t>イカ</t>
    </rPh>
    <rPh sb="28" eb="30">
      <t>ショウサイ</t>
    </rPh>
    <rPh sb="34" eb="36">
      <t>キサイ</t>
    </rPh>
    <rPh sb="45" eb="46">
      <t>カナラ</t>
    </rPh>
    <rPh sb="48" eb="50">
      <t>カクニン</t>
    </rPh>
    <rPh sb="60" eb="61">
      <t>トウ</t>
    </rPh>
    <phoneticPr fontId="7"/>
  </si>
  <si>
    <t>感染症に係る介護サービス継続支援事業補助金にかかるに係る消費税及び地方消費税に係る仕入控除税額</t>
    <rPh sb="18" eb="21">
      <t>ホジョキン</t>
    </rPh>
    <phoneticPr fontId="83"/>
  </si>
  <si>
    <t>については、下記のとおり報告します。</t>
    <phoneticPr fontId="2"/>
  </si>
  <si>
    <t>２　補助金等の取扱いに関する規則（昭和５８年３月３１日西宮市規則第８１号）第１５条の</t>
    <rPh sb="2" eb="5">
      <t>ホジョキン</t>
    </rPh>
    <rPh sb="5" eb="6">
      <t>トウ</t>
    </rPh>
    <rPh sb="7" eb="9">
      <t>トリアツカ</t>
    </rPh>
    <rPh sb="11" eb="12">
      <t>カン</t>
    </rPh>
    <rPh sb="14" eb="16">
      <t>キソク</t>
    </rPh>
    <rPh sb="17" eb="19">
      <t>ショウワ</t>
    </rPh>
    <rPh sb="21" eb="22">
      <t>ネン</t>
    </rPh>
    <rPh sb="23" eb="24">
      <t>ガツ</t>
    </rPh>
    <rPh sb="26" eb="27">
      <t>ニチ</t>
    </rPh>
    <rPh sb="27" eb="30">
      <t>ニシノミヤシ</t>
    </rPh>
    <rPh sb="30" eb="32">
      <t>キソク</t>
    </rPh>
    <rPh sb="32" eb="33">
      <t>ダイ</t>
    </rPh>
    <rPh sb="35" eb="36">
      <t>ゴウ</t>
    </rPh>
    <rPh sb="37" eb="38">
      <t>ダイ</t>
    </rPh>
    <rPh sb="40" eb="41">
      <t>ジョウ</t>
    </rPh>
    <phoneticPr fontId="2"/>
  </si>
  <si>
    <t>　　規定による確定額又は事業実績報告による精算額</t>
    <phoneticPr fontId="7"/>
  </si>
  <si>
    <t>３　消費税及び地方消費税の申告により確定した消費税及び地方消費税に係る仕入控除税額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5" eb="37">
      <t>シイレ</t>
    </rPh>
    <rPh sb="37" eb="39">
      <t>コウジョ</t>
    </rPh>
    <rPh sb="39" eb="41">
      <t>ゼイガク</t>
    </rPh>
    <phoneticPr fontId="83"/>
  </si>
  <si>
    <t>　　（要補助金等返還相当額）</t>
    <phoneticPr fontId="7"/>
  </si>
  <si>
    <t>　（１）３の消費税及び地方消費税に係る仕入控除税額の積算内訳を確認するための書類</t>
    <phoneticPr fontId="7"/>
  </si>
  <si>
    <t>　　　（確定申告書の写し、課税売上割合等が把握できる資料、特定収入の割合を確認できる資料）</t>
    <phoneticPr fontId="7"/>
  </si>
  <si>
    <t>　①　シート「内訳１」の水色セルに必要事項を入力します。</t>
    <rPh sb="7" eb="9">
      <t>ウチワケ</t>
    </rPh>
    <rPh sb="17" eb="19">
      <t>ヒツヨウ</t>
    </rPh>
    <rPh sb="19" eb="21">
      <t>ジコウ</t>
    </rPh>
    <rPh sb="22" eb="24">
      <t>ニュウリョク</t>
    </rPh>
    <phoneticPr fontId="83"/>
  </si>
  <si>
    <t>　③　シート「事業計画書」を開き、申請者欄の水色セルを入力します。</t>
    <rPh sb="7" eb="9">
      <t>ジギョウ</t>
    </rPh>
    <rPh sb="14" eb="15">
      <t>ヒラ</t>
    </rPh>
    <rPh sb="17" eb="20">
      <t>シンセイシャ</t>
    </rPh>
    <rPh sb="20" eb="21">
      <t>ラン</t>
    </rPh>
    <rPh sb="27" eb="29">
      <t>ニュウリョク</t>
    </rPh>
    <phoneticPr fontId="7"/>
  </si>
  <si>
    <t>　③　シート「事業報告書」を開き、申請者欄の水色セルを入力します。</t>
    <rPh sb="7" eb="9">
      <t>ジギョウ</t>
    </rPh>
    <rPh sb="9" eb="12">
      <t>ホウコクショ</t>
    </rPh>
    <rPh sb="14" eb="15">
      <t>ヒラ</t>
    </rPh>
    <rPh sb="17" eb="20">
      <t>シンセイシャ</t>
    </rPh>
    <rPh sb="20" eb="21">
      <t>ラン</t>
    </rPh>
    <rPh sb="27" eb="29">
      <t>ニュウリョク</t>
    </rPh>
    <phoneticPr fontId="7"/>
  </si>
  <si>
    <t>　⑤　シート「実績報告書」を開き、水色セルに市より発行された補助金等交付決定通知書の</t>
    <rPh sb="7" eb="9">
      <t>ジッセキ</t>
    </rPh>
    <rPh sb="9" eb="12">
      <t>ホウコクショ</t>
    </rPh>
    <rPh sb="14" eb="15">
      <t>ヒラ</t>
    </rPh>
    <rPh sb="22" eb="23">
      <t>シ</t>
    </rPh>
    <rPh sb="25" eb="27">
      <t>ハッコウ</t>
    </rPh>
    <rPh sb="30" eb="33">
      <t>ホジョキン</t>
    </rPh>
    <rPh sb="33" eb="34">
      <t>トウ</t>
    </rPh>
    <rPh sb="34" eb="36">
      <t>コウフ</t>
    </rPh>
    <rPh sb="36" eb="38">
      <t>ケッテイ</t>
    </rPh>
    <rPh sb="38" eb="41">
      <t>ツウチショ</t>
    </rPh>
    <phoneticPr fontId="83"/>
  </si>
  <si>
    <t>　　　水色セルに振込先口座情報と請求書の日付を入力します。</t>
    <rPh sb="8" eb="11">
      <t>フリコミサキ</t>
    </rPh>
    <rPh sb="11" eb="13">
      <t>コウザ</t>
    </rPh>
    <rPh sb="13" eb="15">
      <t>ジョウホウ</t>
    </rPh>
    <rPh sb="16" eb="19">
      <t>セイキュウショ</t>
    </rPh>
    <rPh sb="20" eb="22">
      <t>ヒヅケ</t>
    </rPh>
    <rPh sb="23" eb="25">
      <t>ニュウリョク</t>
    </rPh>
    <phoneticPr fontId="83"/>
  </si>
  <si>
    <t>　（４）濃厚接触者等と判断した経緯等の記録</t>
    <phoneticPr fontId="2"/>
  </si>
  <si>
    <t>　（５）領収書等経費がわかる書類</t>
    <rPh sb="4" eb="7">
      <t>リョウシュウショ</t>
    </rPh>
    <rPh sb="7" eb="8">
      <t>トウ</t>
    </rPh>
    <rPh sb="8" eb="10">
      <t>ケイヒ</t>
    </rPh>
    <rPh sb="14" eb="16">
      <t>ショルイ</t>
    </rPh>
    <phoneticPr fontId="2"/>
  </si>
  <si>
    <t>　（６）その他</t>
    <rPh sb="6" eb="7">
      <t>タ</t>
    </rPh>
    <phoneticPr fontId="2"/>
  </si>
  <si>
    <t>　（２）（様式２）計画内訳書</t>
    <rPh sb="5" eb="7">
      <t>ヨウシキ</t>
    </rPh>
    <rPh sb="9" eb="11">
      <t>ケイカク</t>
    </rPh>
    <rPh sb="11" eb="13">
      <t>ウチワケ</t>
    </rPh>
    <rPh sb="13" eb="14">
      <t>ショ</t>
    </rPh>
    <phoneticPr fontId="2"/>
  </si>
  <si>
    <t>　（１）（様式４）事業報告書</t>
    <rPh sb="5" eb="7">
      <t>ヨウシキ</t>
    </rPh>
    <rPh sb="9" eb="11">
      <t>ジギョウ</t>
    </rPh>
    <rPh sb="11" eb="14">
      <t>ホウコクショ</t>
    </rPh>
    <phoneticPr fontId="2"/>
  </si>
  <si>
    <t>使い方に戻る</t>
    <rPh sb="0" eb="1">
      <t>ツカ</t>
    </rPh>
    <rPh sb="2" eb="3">
      <t>カタ</t>
    </rPh>
    <rPh sb="4" eb="5">
      <t>モド</t>
    </rPh>
    <phoneticPr fontId="7"/>
  </si>
  <si>
    <t>　　・収支決算書</t>
    <rPh sb="3" eb="5">
      <t>シュウシ</t>
    </rPh>
    <rPh sb="5" eb="7">
      <t>ケッサン</t>
    </rPh>
    <rPh sb="7" eb="8">
      <t>ショ</t>
    </rPh>
    <phoneticPr fontId="2"/>
  </si>
  <si>
    <t>社会福祉法人等に周知</t>
    <rPh sb="0" eb="2">
      <t>シャカイ</t>
    </rPh>
    <rPh sb="2" eb="4">
      <t>フクシ</t>
    </rPh>
    <rPh sb="4" eb="6">
      <t>ホウジン</t>
    </rPh>
    <rPh sb="6" eb="7">
      <t>トウ</t>
    </rPh>
    <rPh sb="8" eb="10">
      <t>シュウチ</t>
    </rPh>
    <phoneticPr fontId="2"/>
  </si>
  <si>
    <t/>
  </si>
  <si>
    <t>←【施設用】施設内療養者一覧シート用</t>
    <rPh sb="17" eb="18">
      <t>ヨウ</t>
    </rPh>
    <phoneticPr fontId="2"/>
  </si>
  <si>
    <t>※必要に応じて行をコピーして№29より前で挿入してください(施設内療養者別補助単価の欄に式を設定しているため)。</t>
    <rPh sb="1" eb="3">
      <t>ヒツヨウ</t>
    </rPh>
    <rPh sb="4" eb="5">
      <t>オウ</t>
    </rPh>
    <rPh sb="7" eb="8">
      <t>ギョウ</t>
    </rPh>
    <rPh sb="19" eb="20">
      <t>マエ</t>
    </rPh>
    <rPh sb="21" eb="23">
      <t>ソウニュウ</t>
    </rPh>
    <rPh sb="42" eb="43">
      <t>ラン</t>
    </rPh>
    <rPh sb="44" eb="45">
      <t>シキ</t>
    </rPh>
    <rPh sb="46" eb="48">
      <t>セッテイ</t>
    </rPh>
    <phoneticPr fontId="2"/>
  </si>
  <si>
    <t>※必要に応じて行をコピーして№36より前で挿入してください(各種の式を設定しているため)。</t>
    <rPh sb="1" eb="3">
      <t>ヒツヨウ</t>
    </rPh>
    <rPh sb="4" eb="5">
      <t>オウ</t>
    </rPh>
    <rPh sb="7" eb="8">
      <t>ギョウ</t>
    </rPh>
    <rPh sb="19" eb="20">
      <t>マエ</t>
    </rPh>
    <rPh sb="21" eb="23">
      <t>ソウニュウ</t>
    </rPh>
    <rPh sb="30" eb="32">
      <t>カクシュ</t>
    </rPh>
    <rPh sb="33" eb="34">
      <t>シキ</t>
    </rPh>
    <rPh sb="35" eb="37">
      <t>セッテイ</t>
    </rPh>
    <phoneticPr fontId="2"/>
  </si>
  <si>
    <t>計</t>
    <rPh sb="0" eb="1">
      <t>ケイ</t>
    </rPh>
    <phoneticPr fontId="2"/>
  </si>
  <si>
    <t>15日目</t>
    <rPh sb="2" eb="4">
      <t>ニチメ</t>
    </rPh>
    <phoneticPr fontId="2"/>
  </si>
  <si>
    <t>14日目</t>
    <rPh sb="2" eb="4">
      <t>ニチメ</t>
    </rPh>
    <phoneticPr fontId="2"/>
  </si>
  <si>
    <t>13日目</t>
    <rPh sb="2" eb="4">
      <t>ニチメ</t>
    </rPh>
    <phoneticPr fontId="2"/>
  </si>
  <si>
    <t>12日目</t>
    <rPh sb="2" eb="4">
      <t>ニチメ</t>
    </rPh>
    <phoneticPr fontId="2"/>
  </si>
  <si>
    <t>11日目</t>
    <rPh sb="2" eb="4">
      <t>ニチメ</t>
    </rPh>
    <phoneticPr fontId="2"/>
  </si>
  <si>
    <t>10日目</t>
    <rPh sb="2" eb="4">
      <t>ニチメ</t>
    </rPh>
    <phoneticPr fontId="2"/>
  </si>
  <si>
    <t>9日目</t>
    <rPh sb="1" eb="3">
      <t>ニチメ</t>
    </rPh>
    <phoneticPr fontId="2"/>
  </si>
  <si>
    <t>8日目</t>
    <rPh sb="1" eb="3">
      <t>ニチメ</t>
    </rPh>
    <phoneticPr fontId="2"/>
  </si>
  <si>
    <t>7日目</t>
    <rPh sb="1" eb="3">
      <t>ニチメ</t>
    </rPh>
    <phoneticPr fontId="2"/>
  </si>
  <si>
    <t>6日目</t>
    <rPh sb="1" eb="3">
      <t>ニチメ</t>
    </rPh>
    <phoneticPr fontId="2"/>
  </si>
  <si>
    <t>5日目</t>
    <rPh sb="1" eb="3">
      <t>ニチメ</t>
    </rPh>
    <phoneticPr fontId="2"/>
  </si>
  <si>
    <t>4日目</t>
    <rPh sb="1" eb="3">
      <t>ニチメ</t>
    </rPh>
    <phoneticPr fontId="2"/>
  </si>
  <si>
    <t>3日目</t>
    <rPh sb="1" eb="3">
      <t>ニチメ</t>
    </rPh>
    <phoneticPr fontId="2"/>
  </si>
  <si>
    <t>2日目</t>
    <rPh sb="1" eb="3">
      <t>ニチメ</t>
    </rPh>
    <phoneticPr fontId="2"/>
  </si>
  <si>
    <t>1日目</t>
    <rPh sb="1" eb="3">
      <t>ニチメ</t>
    </rPh>
    <phoneticPr fontId="2"/>
  </si>
  <si>
    <t>対象期間終了日</t>
    <rPh sb="0" eb="2">
      <t>タイショウ</t>
    </rPh>
    <rPh sb="2" eb="4">
      <t>キカン</t>
    </rPh>
    <rPh sb="4" eb="7">
      <t>シュウリョウビ</t>
    </rPh>
    <phoneticPr fontId="2"/>
  </si>
  <si>
    <t>対象期間開始日</t>
    <rPh sb="0" eb="2">
      <t>タイショウ</t>
    </rPh>
    <rPh sb="2" eb="4">
      <t>キカン</t>
    </rPh>
    <rPh sb="4" eb="7">
      <t>カイシビ</t>
    </rPh>
    <phoneticPr fontId="2"/>
  </si>
  <si>
    <t>日別補助額(円)</t>
    <rPh sb="0" eb="1">
      <t>ヒ</t>
    </rPh>
    <rPh sb="1" eb="2">
      <t>ベツ</t>
    </rPh>
    <rPh sb="2" eb="5">
      <t>ホジョガク</t>
    </rPh>
    <rPh sb="6" eb="7">
      <t>エン</t>
    </rPh>
    <phoneticPr fontId="2"/>
  </si>
  <si>
    <t>補助対象療養者数</t>
    <rPh sb="0" eb="2">
      <t>ホジョ</t>
    </rPh>
    <rPh sb="2" eb="4">
      <t>タイショウ</t>
    </rPh>
    <rPh sb="4" eb="7">
      <t>リョウヨウシャ</t>
    </rPh>
    <rPh sb="7" eb="8">
      <t>スウ</t>
    </rPh>
    <phoneticPr fontId="2"/>
  </si>
  <si>
    <t>実療養者数</t>
    <rPh sb="0" eb="1">
      <t>ジツ</t>
    </rPh>
    <rPh sb="1" eb="4">
      <t>リョウヨウシャ</t>
    </rPh>
    <rPh sb="4" eb="5">
      <t>スウ</t>
    </rPh>
    <phoneticPr fontId="2"/>
  </si>
  <si>
    <t>追加補助対象期間の日付</t>
    <rPh sb="0" eb="2">
      <t>ツイカ</t>
    </rPh>
    <rPh sb="2" eb="4">
      <t>ホジョ</t>
    </rPh>
    <rPh sb="4" eb="6">
      <t>タイショウ</t>
    </rPh>
    <rPh sb="6" eb="8">
      <t>キカン</t>
    </rPh>
    <rPh sb="9" eb="11">
      <t>ヒヅケ</t>
    </rPh>
    <phoneticPr fontId="2"/>
  </si>
  <si>
    <t>対象者別追加補助対象となる対象日(最大15日)</t>
    <rPh sb="0" eb="3">
      <t>タイショウシャ</t>
    </rPh>
    <rPh sb="3" eb="4">
      <t>ベツ</t>
    </rPh>
    <rPh sb="4" eb="6">
      <t>ツイカ</t>
    </rPh>
    <rPh sb="6" eb="8">
      <t>ホジョ</t>
    </rPh>
    <rPh sb="8" eb="10">
      <t>タイショウ</t>
    </rPh>
    <rPh sb="13" eb="15">
      <t>タイショウ</t>
    </rPh>
    <rPh sb="15" eb="16">
      <t>ヒ</t>
    </rPh>
    <rPh sb="17" eb="19">
      <t>サイダイ</t>
    </rPh>
    <rPh sb="21" eb="22">
      <t>ニチ</t>
    </rPh>
    <phoneticPr fontId="2"/>
  </si>
  <si>
    <t>追加補助対象期間中の
施設内療養者の状況</t>
    <rPh sb="0" eb="2">
      <t>ツイカ</t>
    </rPh>
    <rPh sb="2" eb="4">
      <t>ホジョ</t>
    </rPh>
    <rPh sb="4" eb="6">
      <t>タイショウ</t>
    </rPh>
    <rPh sb="6" eb="8">
      <t>キカン</t>
    </rPh>
    <rPh sb="8" eb="9">
      <t>チュウ</t>
    </rPh>
    <rPh sb="11" eb="14">
      <t>シセツナイ</t>
    </rPh>
    <rPh sb="14" eb="17">
      <t>リョウヨウシャ</t>
    </rPh>
    <rPh sb="18" eb="20">
      <t>ジョウキョウ</t>
    </rPh>
    <phoneticPr fontId="2"/>
  </si>
  <si>
    <t>施設内療養に係る追加補助対象補助額</t>
    <rPh sb="6" eb="7">
      <t>カカ</t>
    </rPh>
    <rPh sb="8" eb="10">
      <t>ツイカ</t>
    </rPh>
    <rPh sb="10" eb="12">
      <t>ホジョ</t>
    </rPh>
    <phoneticPr fontId="2"/>
  </si>
  <si>
    <t>対象期間開始日</t>
    <rPh sb="0" eb="2">
      <t>タイショウ</t>
    </rPh>
    <rPh sb="2" eb="4">
      <t>キカン</t>
    </rPh>
    <rPh sb="4" eb="6">
      <t>カイシ</t>
    </rPh>
    <rPh sb="6" eb="7">
      <t>ビ</t>
    </rPh>
    <phoneticPr fontId="2"/>
  </si>
  <si>
    <t>施設内療養に係る追加補助対象期間</t>
    <rPh sb="0" eb="2">
      <t>シセツ</t>
    </rPh>
    <rPh sb="2" eb="3">
      <t>ナイ</t>
    </rPh>
    <rPh sb="3" eb="5">
      <t>リョウヨウ</t>
    </rPh>
    <rPh sb="6" eb="7">
      <t>カカ</t>
    </rPh>
    <rPh sb="8" eb="10">
      <t>ツイカ</t>
    </rPh>
    <rPh sb="10" eb="12">
      <t>ホジョ</t>
    </rPh>
    <rPh sb="12" eb="14">
      <t>タイショウ</t>
    </rPh>
    <rPh sb="14" eb="16">
      <t>キカン</t>
    </rPh>
    <phoneticPr fontId="2"/>
  </si>
  <si>
    <t>適用解除日</t>
    <rPh sb="0" eb="2">
      <t>テキヨウ</t>
    </rPh>
    <rPh sb="2" eb="4">
      <t>カイジョ</t>
    </rPh>
    <rPh sb="4" eb="5">
      <t>ヒ</t>
    </rPh>
    <phoneticPr fontId="2"/>
  </si>
  <si>
    <t>適用開始日</t>
    <rPh sb="0" eb="2">
      <t>テキヨウ</t>
    </rPh>
    <rPh sb="2" eb="4">
      <t>カイシ</t>
    </rPh>
    <rPh sb="4" eb="5">
      <t>ビ</t>
    </rPh>
    <phoneticPr fontId="2"/>
  </si>
  <si>
    <t>緊急事態宣言又はまん延防止等重点措置の適用期間</t>
    <rPh sb="19" eb="21">
      <t>テキヨウ</t>
    </rPh>
    <rPh sb="21" eb="23">
      <t>キカン</t>
    </rPh>
    <phoneticPr fontId="2"/>
  </si>
  <si>
    <t>最低療養者数</t>
    <rPh sb="0" eb="2">
      <t>サイテイ</t>
    </rPh>
    <rPh sb="2" eb="5">
      <t>リョウヨウシャ</t>
    </rPh>
    <rPh sb="5" eb="6">
      <t>スウ</t>
    </rPh>
    <phoneticPr fontId="2"/>
  </si>
  <si>
    <t>以下のシートは左のシートを自動計算するためのもの！
※削除すると自動計算できなくなります！</t>
    <rPh sb="0" eb="2">
      <t>イカ</t>
    </rPh>
    <rPh sb="7" eb="8">
      <t>ヒダリ</t>
    </rPh>
    <rPh sb="13" eb="15">
      <t>ジドウ</t>
    </rPh>
    <rPh sb="15" eb="17">
      <t>ケイサン</t>
    </rPh>
    <rPh sb="27" eb="29">
      <t>サクジョ</t>
    </rPh>
    <rPh sb="32" eb="34">
      <t>ジドウ</t>
    </rPh>
    <rPh sb="34" eb="36">
      <t>ケイサン</t>
    </rPh>
    <phoneticPr fontId="2"/>
  </si>
  <si>
    <t>【様式４-1】</t>
    <phoneticPr fontId="2"/>
  </si>
  <si>
    <t>【様式４－３】</t>
    <rPh sb="1" eb="3">
      <t>ヨウシキ</t>
    </rPh>
    <phoneticPr fontId="2"/>
  </si>
  <si>
    <t>（様式４-1のとおり）</t>
    <phoneticPr fontId="2"/>
  </si>
  <si>
    <t>（様式４-２のとおり）</t>
    <phoneticPr fontId="2"/>
  </si>
  <si>
    <t>　次のとおり補助金等の交付を受けたいので、補助金等の取り扱いに関する規則第７条</t>
    <rPh sb="1" eb="2">
      <t>ツギ</t>
    </rPh>
    <rPh sb="6" eb="8">
      <t>ホジョ</t>
    </rPh>
    <rPh sb="9" eb="10">
      <t>トウ</t>
    </rPh>
    <rPh sb="11" eb="13">
      <t>コウフ</t>
    </rPh>
    <rPh sb="14" eb="15">
      <t>ウ</t>
    </rPh>
    <rPh sb="21" eb="24">
      <t>ホジョキン</t>
    </rPh>
    <rPh sb="24" eb="25">
      <t>トウ</t>
    </rPh>
    <rPh sb="26" eb="27">
      <t>ト</t>
    </rPh>
    <rPh sb="28" eb="29">
      <t>アツカ</t>
    </rPh>
    <rPh sb="31" eb="32">
      <t>カン</t>
    </rPh>
    <rPh sb="34" eb="36">
      <t>キソク</t>
    </rPh>
    <rPh sb="36" eb="37">
      <t>ダイ</t>
    </rPh>
    <rPh sb="38" eb="39">
      <t>ジョウ</t>
    </rPh>
    <phoneticPr fontId="2"/>
  </si>
  <si>
    <t>　⑤　シート「交付申請書」を開き、内容を確認した上で、水色セルに申請日付及び</t>
    <rPh sb="7" eb="9">
      <t>コウフ</t>
    </rPh>
    <rPh sb="9" eb="12">
      <t>シンセイショ</t>
    </rPh>
    <rPh sb="14" eb="15">
      <t>ヒラ</t>
    </rPh>
    <rPh sb="17" eb="19">
      <t>ナイヨウ</t>
    </rPh>
    <rPh sb="20" eb="22">
      <t>カクニン</t>
    </rPh>
    <rPh sb="24" eb="25">
      <t>ウエ</t>
    </rPh>
    <rPh sb="32" eb="34">
      <t>シンセイ</t>
    </rPh>
    <rPh sb="34" eb="36">
      <t>ヒヅケ</t>
    </rPh>
    <rPh sb="36" eb="37">
      <t>オヨ</t>
    </rPh>
    <phoneticPr fontId="83"/>
  </si>
  <si>
    <t>　　　「５．その他」チェックボックスを入力します。</t>
    <phoneticPr fontId="2"/>
  </si>
  <si>
    <t>当該申請にあたり、当該補助金と同趣旨の介護報酬及び国、他の地方公共団体の補助金等の支給を一切受けておりません。</t>
    <rPh sb="0" eb="2">
      <t>トウガイ</t>
    </rPh>
    <rPh sb="2" eb="4">
      <t>シンセイ</t>
    </rPh>
    <rPh sb="9" eb="11">
      <t>トウガイ</t>
    </rPh>
    <rPh sb="11" eb="14">
      <t>ホジョキン</t>
    </rPh>
    <rPh sb="15" eb="18">
      <t>ドウシュシ</t>
    </rPh>
    <rPh sb="41" eb="43">
      <t>シキュウ</t>
    </rPh>
    <rPh sb="44" eb="46">
      <t>イッサイ</t>
    </rPh>
    <rPh sb="46" eb="47">
      <t>ウ</t>
    </rPh>
    <phoneticPr fontId="2"/>
  </si>
  <si>
    <t>　（３）（様式５）収支決算書</t>
    <rPh sb="9" eb="11">
      <t>シュウシ</t>
    </rPh>
    <rPh sb="11" eb="13">
      <t>ケッサン</t>
    </rPh>
    <rPh sb="13" eb="14">
      <t>ショ</t>
    </rPh>
    <phoneticPr fontId="7"/>
  </si>
  <si>
    <t>令和5年度　消費税及び地方消費税に係る仕入控除税額報告書</t>
    <rPh sb="0" eb="2">
      <t>レイワ</t>
    </rPh>
    <rPh sb="3" eb="5">
      <t>ネンド</t>
    </rPh>
    <rPh sb="6" eb="9">
      <t>ショウヒゼイ</t>
    </rPh>
    <rPh sb="9" eb="10">
      <t>オヨ</t>
    </rPh>
    <rPh sb="11" eb="13">
      <t>チホウ</t>
    </rPh>
    <rPh sb="13" eb="16">
      <t>ショウヒゼイ</t>
    </rPh>
    <rPh sb="17" eb="18">
      <t>カカ</t>
    </rPh>
    <rPh sb="19" eb="21">
      <t>シイレ</t>
    </rPh>
    <rPh sb="21" eb="23">
      <t>コウジョ</t>
    </rPh>
    <rPh sb="23" eb="24">
      <t>ゼイ</t>
    </rPh>
    <rPh sb="24" eb="25">
      <t>ガク</t>
    </rPh>
    <rPh sb="25" eb="28">
      <t>ホウコクショ</t>
    </rPh>
    <phoneticPr fontId="2"/>
  </si>
  <si>
    <t>令和5年度　　補助金等交付請求書</t>
    <rPh sb="0" eb="2">
      <t>レイワ</t>
    </rPh>
    <rPh sb="3" eb="5">
      <t>ネンド</t>
    </rPh>
    <rPh sb="7" eb="9">
      <t>ホジョ</t>
    </rPh>
    <rPh sb="9" eb="10">
      <t>キン</t>
    </rPh>
    <rPh sb="10" eb="11">
      <t>トウ</t>
    </rPh>
    <rPh sb="11" eb="13">
      <t>コウフ</t>
    </rPh>
    <rPh sb="13" eb="16">
      <t>セイキュウショ</t>
    </rPh>
    <phoneticPr fontId="2"/>
  </si>
  <si>
    <t>令和5年度　　補助事業等実績報告書</t>
    <rPh sb="0" eb="2">
      <t>レイワ</t>
    </rPh>
    <rPh sb="3" eb="5">
      <t>ネンド</t>
    </rPh>
    <rPh sb="7" eb="9">
      <t>ホジョ</t>
    </rPh>
    <rPh sb="9" eb="11">
      <t>ジギョウ</t>
    </rPh>
    <rPh sb="11" eb="12">
      <t>トウ</t>
    </rPh>
    <rPh sb="12" eb="14">
      <t>ジッセキ</t>
    </rPh>
    <rPh sb="14" eb="17">
      <t>ホウコクショ</t>
    </rPh>
    <phoneticPr fontId="2"/>
  </si>
  <si>
    <t>令和5年度　　補助金等交付申請書</t>
    <rPh sb="0" eb="2">
      <t>レイワ</t>
    </rPh>
    <rPh sb="3" eb="5">
      <t>ネンド</t>
    </rPh>
    <rPh sb="7" eb="10">
      <t>ホジョキン</t>
    </rPh>
    <rPh sb="10" eb="11">
      <t>トウ</t>
    </rPh>
    <rPh sb="11" eb="13">
      <t>コウフ</t>
    </rPh>
    <rPh sb="13" eb="16">
      <t>シンセイショ</t>
    </rPh>
    <phoneticPr fontId="2"/>
  </si>
  <si>
    <t>　・令和5年度　消費税及び地方消費税に係る
　　　　　　　　仕入控除税額報告書</t>
    <rPh sb="2" eb="4">
      <t>レイワ</t>
    </rPh>
    <rPh sb="5" eb="6">
      <t>ネン</t>
    </rPh>
    <rPh sb="6" eb="7">
      <t>ド</t>
    </rPh>
    <rPh sb="8" eb="11">
      <t>ショウヒゼイ</t>
    </rPh>
    <rPh sb="11" eb="12">
      <t>オヨ</t>
    </rPh>
    <rPh sb="13" eb="15">
      <t>チホウ</t>
    </rPh>
    <rPh sb="15" eb="18">
      <t>ショウヒゼイ</t>
    </rPh>
    <rPh sb="19" eb="20">
      <t>カカ</t>
    </rPh>
    <phoneticPr fontId="83"/>
  </si>
  <si>
    <t>　②　上記シートを全て出力し、消費税及び地方消費税に係る仕入控除税額報告書に押印の上で、必要な</t>
    <rPh sb="3" eb="5">
      <t>ジョウキ</t>
    </rPh>
    <rPh sb="9" eb="10">
      <t>スベ</t>
    </rPh>
    <rPh sb="11" eb="13">
      <t>シュツリョク</t>
    </rPh>
    <rPh sb="15" eb="18">
      <t>ショウヒゼイ</t>
    </rPh>
    <rPh sb="18" eb="19">
      <t>オヨ</t>
    </rPh>
    <rPh sb="20" eb="22">
      <t>チホウ</t>
    </rPh>
    <rPh sb="22" eb="25">
      <t>ショウヒゼイ</t>
    </rPh>
    <rPh sb="26" eb="27">
      <t>カカ</t>
    </rPh>
    <rPh sb="28" eb="30">
      <t>シイレ</t>
    </rPh>
    <rPh sb="30" eb="32">
      <t>コウジョ</t>
    </rPh>
    <rPh sb="32" eb="33">
      <t>ゼイ</t>
    </rPh>
    <rPh sb="33" eb="34">
      <t>ガク</t>
    </rPh>
    <rPh sb="34" eb="37">
      <t>ホウコクショ</t>
    </rPh>
    <rPh sb="38" eb="40">
      <t>オウイン</t>
    </rPh>
    <rPh sb="41" eb="42">
      <t>ウエ</t>
    </rPh>
    <rPh sb="44" eb="46">
      <t>ヒツヨウ</t>
    </rPh>
    <phoneticPr fontId="83"/>
  </si>
  <si>
    <t>追加補助対象分</t>
    <rPh sb="6" eb="7">
      <t>ブン</t>
    </rPh>
    <phoneticPr fontId="2"/>
  </si>
  <si>
    <t>（規則第17条関係）【令和5年度に生じた費用分】</t>
    <rPh sb="1" eb="3">
      <t>キソク</t>
    </rPh>
    <rPh sb="3" eb="4">
      <t>ダイ</t>
    </rPh>
    <rPh sb="6" eb="7">
      <t>ジョウ</t>
    </rPh>
    <rPh sb="7" eb="9">
      <t>カンケイ</t>
    </rPh>
    <phoneticPr fontId="2"/>
  </si>
  <si>
    <t>（規則第14条関係）【令和5年度に生じた費用分】</t>
    <rPh sb="1" eb="3">
      <t>キソク</t>
    </rPh>
    <rPh sb="3" eb="4">
      <t>ダイ</t>
    </rPh>
    <rPh sb="6" eb="7">
      <t>ジョウ</t>
    </rPh>
    <rPh sb="7" eb="9">
      <t>カンケイ</t>
    </rPh>
    <phoneticPr fontId="2"/>
  </si>
  <si>
    <t>（様式5）【令和5年度に生じた費用分】</t>
    <rPh sb="1" eb="3">
      <t>ヨウシキ</t>
    </rPh>
    <phoneticPr fontId="7"/>
  </si>
  <si>
    <t>（規則第７条関係）【令和5年度に生じた費用分】</t>
    <rPh sb="1" eb="3">
      <t>キソク</t>
    </rPh>
    <rPh sb="3" eb="4">
      <t>ダイ</t>
    </rPh>
    <rPh sb="5" eb="6">
      <t>ジョウ</t>
    </rPh>
    <rPh sb="6" eb="8">
      <t>カンケイ</t>
    </rPh>
    <phoneticPr fontId="2"/>
  </si>
  <si>
    <t>（様式3）収支予算書【令和5年度に生じた費用分】</t>
    <rPh sb="1" eb="3">
      <t>ヨウシキ</t>
    </rPh>
    <rPh sb="5" eb="7">
      <t>シュウシ</t>
    </rPh>
    <rPh sb="7" eb="10">
      <t>ヨサンショ</t>
    </rPh>
    <phoneticPr fontId="7"/>
  </si>
  <si>
    <t>確認項目</t>
    <rPh sb="0" eb="2">
      <t>カクニン</t>
    </rPh>
    <rPh sb="2" eb="4">
      <t>コウモク</t>
    </rPh>
    <phoneticPr fontId="2"/>
  </si>
  <si>
    <t>陽性及び療養日数の診断をした医療機関名・医師名</t>
    <rPh sb="0" eb="2">
      <t>ヨウセイ</t>
    </rPh>
    <rPh sb="2" eb="3">
      <t>オヨ</t>
    </rPh>
    <rPh sb="4" eb="6">
      <t>リョウヨウ</t>
    </rPh>
    <rPh sb="6" eb="8">
      <t>ニッスウ</t>
    </rPh>
    <phoneticPr fontId="2"/>
  </si>
  <si>
    <t>定員（人）</t>
    <rPh sb="0" eb="2">
      <t>テイイン</t>
    </rPh>
    <rPh sb="3" eb="4">
      <t>ニン</t>
    </rPh>
    <phoneticPr fontId="2"/>
  </si>
  <si>
    <t>医師名</t>
    <rPh sb="0" eb="2">
      <t>イシ</t>
    </rPh>
    <rPh sb="2" eb="3">
      <t>メイ</t>
    </rPh>
    <phoneticPr fontId="2"/>
  </si>
  <si>
    <t>医療機関名</t>
    <rPh sb="0" eb="2">
      <t>イリョウ</t>
    </rPh>
    <rPh sb="2" eb="4">
      <t>キカン</t>
    </rPh>
    <rPh sb="4" eb="5">
      <t>メイ</t>
    </rPh>
    <phoneticPr fontId="2"/>
  </si>
  <si>
    <t>※令和5年5月8日以降の施設内療養費について申請される場合は、医師の診断に基づく療養が必要です。</t>
    <phoneticPr fontId="2"/>
  </si>
  <si>
    <t>施設内療養者別の補助単価の合計額</t>
    <phoneticPr fontId="2"/>
  </si>
  <si>
    <t>回復</t>
  </si>
  <si>
    <r>
      <t xml:space="preserve">施設内療養者の医学的管理について、個々の対応状況を簡潔に記載してください。
</t>
    </r>
    <r>
      <rPr>
        <sz val="9"/>
        <color rgb="FFFF0000"/>
        <rFont val="ＭＳ Ｐゴシック"/>
        <family val="3"/>
        <charset val="128"/>
        <scheme val="minor"/>
      </rPr>
      <t>※R5.5.8以降の療養日数は発症日から5日日（発症日含める）を原則とするため、5日より療養日数が多い場合は、症状の詳細も記載してください。（R5.5.7以前の療養日数は10日）</t>
    </r>
    <rPh sb="0" eb="3">
      <t>シセツナイ</t>
    </rPh>
    <rPh sb="3" eb="6">
      <t>リョウヨウシャ</t>
    </rPh>
    <rPh sb="7" eb="10">
      <t>イガクテキ</t>
    </rPh>
    <rPh sb="10" eb="12">
      <t>カンリ</t>
    </rPh>
    <rPh sb="17" eb="19">
      <t>ココ</t>
    </rPh>
    <rPh sb="20" eb="22">
      <t>タイオウ</t>
    </rPh>
    <rPh sb="22" eb="24">
      <t>ジョウキョウ</t>
    </rPh>
    <rPh sb="25" eb="27">
      <t>カンケツ</t>
    </rPh>
    <rPh sb="28" eb="30">
      <t>キサイ</t>
    </rPh>
    <phoneticPr fontId="2"/>
  </si>
  <si>
    <t>施設内療養者別補助単価</t>
    <rPh sb="0" eb="3">
      <t>シセツナイ</t>
    </rPh>
    <rPh sb="3" eb="6">
      <t>リョウヨウシャ</t>
    </rPh>
    <rPh sb="6" eb="7">
      <t>ベツ</t>
    </rPh>
    <rPh sb="7" eb="9">
      <t>ホジョ</t>
    </rPh>
    <rPh sb="9" eb="11">
      <t>タンカ</t>
    </rPh>
    <phoneticPr fontId="2"/>
  </si>
  <si>
    <t>※「通所系サービスの代替サービス提供のための費用」を計上する場合は、「⑥通所系サービスの代替サービス提供のための費用」と修正してください。</t>
    <phoneticPr fontId="2"/>
  </si>
  <si>
    <t>⑥感染対策等を行った上での施設内療養に要する費用分</t>
    <rPh sb="24" eb="25">
      <t>ブン</t>
    </rPh>
    <phoneticPr fontId="2"/>
  </si>
  <si>
    <t>実費、施設内療養（通常分）</t>
    <rPh sb="0" eb="2">
      <t>ジッピ</t>
    </rPh>
    <rPh sb="3" eb="5">
      <t>シセツ</t>
    </rPh>
    <rPh sb="5" eb="6">
      <t>ナイ</t>
    </rPh>
    <rPh sb="6" eb="8">
      <t>リョウヨウ</t>
    </rPh>
    <rPh sb="9" eb="11">
      <t>ツウジョウ</t>
    </rPh>
    <rPh sb="11" eb="12">
      <t>ブン</t>
    </rPh>
    <phoneticPr fontId="4"/>
  </si>
  <si>
    <t>施設内療養費（追加分）</t>
    <rPh sb="0" eb="3">
      <t>シセツナイ</t>
    </rPh>
    <rPh sb="3" eb="6">
      <t>リョウヨウヒ</t>
    </rPh>
    <rPh sb="7" eb="9">
      <t>ツイカ</t>
    </rPh>
    <rPh sb="9" eb="10">
      <t>ブン</t>
    </rPh>
    <phoneticPr fontId="4"/>
  </si>
  <si>
    <t>J円</t>
    <rPh sb="1" eb="2">
      <t>エン</t>
    </rPh>
    <phoneticPr fontId="4"/>
  </si>
  <si>
    <t>I＝H＋J円</t>
    <rPh sb="5" eb="6">
      <t>エン</t>
    </rPh>
    <phoneticPr fontId="4"/>
  </si>
  <si>
    <t>※令和5年5月8日以降</t>
    <rPh sb="9" eb="11">
      <t>イコウ</t>
    </rPh>
    <phoneticPr fontId="2"/>
  </si>
  <si>
    <t>１　チェックリスト</t>
    <phoneticPr fontId="7"/>
  </si>
  <si>
    <t>コホーティング（隔離）を実施した。</t>
    <phoneticPr fontId="7"/>
  </si>
  <si>
    <t>担当職員を分ける等のための勤務調整を実施した。</t>
    <rPh sb="18" eb="20">
      <t>ジッシ</t>
    </rPh>
    <phoneticPr fontId="7"/>
  </si>
  <si>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7"/>
  </si>
  <si>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7"/>
  </si>
  <si>
    <t>※令和5年5月8日以降</t>
    <phoneticPr fontId="2"/>
  </si>
  <si>
    <t>感染対策等を行った上での施設内療養に要する費用の補助に係るチェックリスト２</t>
    <phoneticPr fontId="2"/>
  </si>
  <si>
    <t>黄色セル→入力必須</t>
    <rPh sb="0" eb="2">
      <t>キイロ</t>
    </rPh>
    <rPh sb="5" eb="7">
      <t>ニュウリョク</t>
    </rPh>
    <rPh sb="7" eb="9">
      <t>ヒッス</t>
    </rPh>
    <phoneticPr fontId="83"/>
  </si>
  <si>
    <t>施設種別</t>
    <rPh sb="0" eb="2">
      <t>シセツ</t>
    </rPh>
    <rPh sb="2" eb="4">
      <t>シュベツ</t>
    </rPh>
    <phoneticPr fontId="83"/>
  </si>
  <si>
    <t xml:space="preserve">①-1 </t>
    <phoneticPr fontId="83"/>
  </si>
  <si>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83"/>
  </si>
  <si>
    <t>①-2</t>
    <phoneticPr fontId="83"/>
  </si>
  <si>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83"/>
  </si>
  <si>
    <t>①-3</t>
    <phoneticPr fontId="83"/>
  </si>
  <si>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83"/>
  </si>
  <si>
    <t>②-1</t>
    <phoneticPr fontId="83"/>
  </si>
  <si>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83"/>
  </si>
  <si>
    <t>②-2</t>
    <phoneticPr fontId="83"/>
  </si>
  <si>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83"/>
  </si>
  <si>
    <t>②-3</t>
    <phoneticPr fontId="83"/>
  </si>
  <si>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83"/>
  </si>
  <si>
    <t>②-4</t>
    <phoneticPr fontId="83"/>
  </si>
  <si>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83"/>
  </si>
  <si>
    <t>③-1</t>
    <phoneticPr fontId="83"/>
  </si>
  <si>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83"/>
  </si>
  <si>
    <t>③-2</t>
    <phoneticPr fontId="83"/>
  </si>
  <si>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83"/>
  </si>
  <si>
    <t>③-3</t>
    <phoneticPr fontId="83"/>
  </si>
  <si>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83"/>
  </si>
  <si>
    <t>③-4</t>
    <phoneticPr fontId="83"/>
  </si>
  <si>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83"/>
  </si>
  <si>
    <r>
      <t xml:space="preserve">本資料の記載内容に虚偽がないことを証明するとともに、記載内容を証明する資料を適切に保管していることを誓約します。
</t>
    </r>
    <r>
      <rPr>
        <sz val="14"/>
        <color theme="1"/>
        <rFont val="ＭＳ Ｐ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83"/>
  </si>
  <si>
    <t>施設名</t>
    <rPh sb="0" eb="3">
      <t>シセツメイ</t>
    </rPh>
    <phoneticPr fontId="83"/>
  </si>
  <si>
    <t>事務局確認欄</t>
    <rPh sb="0" eb="3">
      <t>ジムキョク</t>
    </rPh>
    <rPh sb="3" eb="5">
      <t>カクニン</t>
    </rPh>
    <rPh sb="5" eb="6">
      <t>ラン</t>
    </rPh>
    <phoneticPr fontId="2"/>
  </si>
  <si>
    <t>代表者職氏名</t>
    <rPh sb="0" eb="3">
      <t>ダイヒョウシャ</t>
    </rPh>
    <rPh sb="3" eb="4">
      <t>ショク</t>
    </rPh>
    <rPh sb="4" eb="6">
      <t>シメイ</t>
    </rPh>
    <phoneticPr fontId="83"/>
  </si>
  <si>
    <t>記入日</t>
    <rPh sb="0" eb="2">
      <t>キニュウ</t>
    </rPh>
    <rPh sb="2" eb="3">
      <t>ビ</t>
    </rPh>
    <phoneticPr fontId="83"/>
  </si>
  <si>
    <t>○</t>
    <phoneticPr fontId="83"/>
  </si>
  <si>
    <t>×</t>
    <phoneticPr fontId="83"/>
  </si>
  <si>
    <t>△</t>
    <phoneticPr fontId="83"/>
  </si>
  <si>
    <t>※令和5年5月7日以前</t>
    <phoneticPr fontId="2"/>
  </si>
  <si>
    <t>【様式４－４】</t>
    <rPh sb="1" eb="3">
      <t>ヨウシキ</t>
    </rPh>
    <phoneticPr fontId="2"/>
  </si>
  <si>
    <t>【様式４－５】</t>
    <rPh sb="1" eb="3">
      <t>ヨウシキ</t>
    </rPh>
    <phoneticPr fontId="2"/>
  </si>
  <si>
    <t>【様式４－２】</t>
    <phoneticPr fontId="2"/>
  </si>
  <si>
    <t>追加補助上限額(円)</t>
    <rPh sb="0" eb="2">
      <t>ツイカ</t>
    </rPh>
    <rPh sb="2" eb="4">
      <t>ホジョ</t>
    </rPh>
    <rPh sb="4" eb="7">
      <t>ジョウゲンガク</t>
    </rPh>
    <rPh sb="8" eb="9">
      <t>エン</t>
    </rPh>
    <phoneticPr fontId="2"/>
  </si>
  <si>
    <r>
      <rPr>
        <b/>
        <sz val="9"/>
        <color theme="1"/>
        <rFont val="ＭＳ ゴシック"/>
        <family val="3"/>
        <charset val="128"/>
      </rPr>
      <t>【令和5年度発生分】</t>
    </r>
    <r>
      <rPr>
        <sz val="9"/>
        <color theme="1"/>
        <rFont val="ＭＳ ゴシック"/>
        <family val="3"/>
        <charset val="128"/>
      </rPr>
      <t xml:space="preserve">
既に補助済みの
追加補助所要額(円)</t>
    </r>
    <rPh sb="1" eb="3">
      <t>レイワ</t>
    </rPh>
    <rPh sb="4" eb="6">
      <t>ネンド</t>
    </rPh>
    <rPh sb="6" eb="8">
      <t>ハッセイ</t>
    </rPh>
    <rPh sb="8" eb="9">
      <t>ブン</t>
    </rPh>
    <rPh sb="11" eb="12">
      <t>スデ</t>
    </rPh>
    <rPh sb="13" eb="15">
      <t>ホジョ</t>
    </rPh>
    <rPh sb="15" eb="16">
      <t>ズ</t>
    </rPh>
    <rPh sb="19" eb="21">
      <t>ツイカ</t>
    </rPh>
    <rPh sb="21" eb="23">
      <t>ホジョ</t>
    </rPh>
    <rPh sb="23" eb="26">
      <t>ショヨウガク</t>
    </rPh>
    <rPh sb="27" eb="28">
      <t>エン</t>
    </rPh>
    <phoneticPr fontId="2"/>
  </si>
  <si>
    <t>追加補助所要額(円)</t>
    <rPh sb="0" eb="2">
      <t>ツイカ</t>
    </rPh>
    <rPh sb="2" eb="4">
      <t>ホジョ</t>
    </rPh>
    <rPh sb="4" eb="6">
      <t>ショヨウ</t>
    </rPh>
    <rPh sb="6" eb="7">
      <t>ガク</t>
    </rPh>
    <rPh sb="8" eb="9">
      <t>エン</t>
    </rPh>
    <phoneticPr fontId="2"/>
  </si>
  <si>
    <t>（１）〔新型コロナウイルス感染者が発生又は感染者と接触があった者（感染者と同居している場合に限る。）に対応した場合の費用(居宅でサービスを提供する通所系サービス事業所の場合を含む)〕</t>
    <rPh sb="55" eb="57">
      <t>バアイ</t>
    </rPh>
    <rPh sb="58" eb="60">
      <t>ヒヨウ</t>
    </rPh>
    <phoneticPr fontId="2"/>
  </si>
  <si>
    <t>施設内療養を行った高齢者施設等</t>
    <phoneticPr fontId="2"/>
  </si>
  <si>
    <t>感染者と接触があった者数（感染者と同居している場合に限る。）</t>
    <rPh sb="0" eb="2">
      <t>カンセン</t>
    </rPh>
    <rPh sb="2" eb="3">
      <t>シャ</t>
    </rPh>
    <rPh sb="4" eb="6">
      <t>セッショク</t>
    </rPh>
    <rPh sb="10" eb="11">
      <t>モノ</t>
    </rPh>
    <rPh sb="11" eb="12">
      <t>スウ</t>
    </rPh>
    <rPh sb="13" eb="16">
      <t>カンセンシャ</t>
    </rPh>
    <rPh sb="17" eb="19">
      <t>ドウキョ</t>
    </rPh>
    <rPh sb="23" eb="25">
      <t>バアイ</t>
    </rPh>
    <rPh sb="26" eb="27">
      <t>カギ</t>
    </rPh>
    <phoneticPr fontId="2"/>
  </si>
  <si>
    <t>感染者と接触があった者（感染者と同居している場合に限る。）に対応した訪問系サービス事業所、短期入所系サービス事業所、介護施設等</t>
    <rPh sb="0" eb="2">
      <t>カンセン</t>
    </rPh>
    <rPh sb="2" eb="3">
      <t>シャ</t>
    </rPh>
    <rPh sb="4" eb="6">
      <t>セッショク</t>
    </rPh>
    <rPh sb="10" eb="11">
      <t>モノ</t>
    </rPh>
    <rPh sb="12" eb="15">
      <t>カンセンシャ</t>
    </rPh>
    <rPh sb="16" eb="18">
      <t>ドウキョ</t>
    </rPh>
    <rPh sb="22" eb="24">
      <t>バアイ</t>
    </rPh>
    <rPh sb="25" eb="26">
      <t>カギ</t>
    </rPh>
    <rPh sb="30" eb="32">
      <t>タイオウ</t>
    </rPh>
    <rPh sb="34" eb="36">
      <t>ホウモン</t>
    </rPh>
    <rPh sb="36" eb="37">
      <t>ケイ</t>
    </rPh>
    <rPh sb="41" eb="43">
      <t>ジギョウ</t>
    </rPh>
    <rPh sb="43" eb="44">
      <t>ショ</t>
    </rPh>
    <rPh sb="45" eb="47">
      <t>タンキ</t>
    </rPh>
    <rPh sb="47" eb="49">
      <t>ニュウショ</t>
    </rPh>
    <rPh sb="49" eb="50">
      <t>ケイ</t>
    </rPh>
    <rPh sb="54" eb="57">
      <t>ジギョウショ</t>
    </rPh>
    <rPh sb="58" eb="63">
      <t>カイゴシセツトウ</t>
    </rPh>
    <phoneticPr fontId="2"/>
  </si>
  <si>
    <t>〔新型コロナウイルス感染者が発生又は感染者と接触があった者（感染者と同居している場合に限る。）に対応した場合(居宅でサービスを提供する通所系サービス事業所の場合を含む)〕</t>
    <phoneticPr fontId="2"/>
  </si>
  <si>
    <t>⑤感染者又は感染者と接触があった者が発生して在庫の不足が見込まれる衛生用品の購入費用(備品は除く)</t>
    <phoneticPr fontId="2"/>
  </si>
  <si>
    <t>　④　シート「収支決算書」を開き、内容を確認します。</t>
    <rPh sb="7" eb="9">
      <t>シュウシ</t>
    </rPh>
    <rPh sb="9" eb="11">
      <t>ケッサン</t>
    </rPh>
    <rPh sb="11" eb="12">
      <t>ショ</t>
    </rPh>
    <rPh sb="14" eb="15">
      <t>ヒラ</t>
    </rPh>
    <rPh sb="17" eb="19">
      <t>ナイヨウ</t>
    </rPh>
    <rPh sb="20" eb="22">
      <t>カクニン</t>
    </rPh>
    <phoneticPr fontId="83"/>
  </si>
  <si>
    <t>　　・【施設用】追加補助分</t>
    <phoneticPr fontId="2"/>
  </si>
  <si>
    <t>　　・R5.5.8以降【施設用】施設内療養チェックリスト</t>
    <phoneticPr fontId="2"/>
  </si>
  <si>
    <t>　　・R5.5.8以降【施設用】施設内療養チェックリスト2</t>
    <phoneticPr fontId="2"/>
  </si>
  <si>
    <t>対象となる事業所・施設等が
病床ひっ迫等により、
やむを得ず施設内療養を行った高齢者施設等
に該当する場合のみ</t>
    <rPh sb="0" eb="2">
      <t>タイショウ</t>
    </rPh>
    <rPh sb="5" eb="8">
      <t>ジギョウショ</t>
    </rPh>
    <rPh sb="9" eb="11">
      <t>シセツ</t>
    </rPh>
    <rPh sb="11" eb="12">
      <t>トウ</t>
    </rPh>
    <rPh sb="47" eb="49">
      <t>ガイトウ</t>
    </rPh>
    <rPh sb="51" eb="53">
      <t>バアイ</t>
    </rPh>
    <phoneticPr fontId="2"/>
  </si>
  <si>
    <t>R5.5.8
以降発生分</t>
    <rPh sb="9" eb="11">
      <t>ハッセイ</t>
    </rPh>
    <rPh sb="11" eb="12">
      <t>ブン</t>
    </rPh>
    <phoneticPr fontId="2"/>
  </si>
  <si>
    <t>　　・R5.5.7以前【施設用】施設内療養チェックリスト</t>
    <phoneticPr fontId="2"/>
  </si>
  <si>
    <t>R5.5.7
以前発生分</t>
    <rPh sb="7" eb="9">
      <t>イゼン</t>
    </rPh>
    <rPh sb="9" eb="11">
      <t>ハッセイ</t>
    </rPh>
    <rPh sb="11" eb="12">
      <t>ブン</t>
    </rPh>
    <phoneticPr fontId="2"/>
  </si>
  <si>
    <t>【書類の提出先】</t>
    <rPh sb="1" eb="3">
      <t>ショルイ</t>
    </rPh>
    <rPh sb="4" eb="6">
      <t>テイシュツ</t>
    </rPh>
    <rPh sb="6" eb="7">
      <t>サキ</t>
    </rPh>
    <phoneticPr fontId="83"/>
  </si>
  <si>
    <t>【はじめに】当該補助金の申請にあたっては、必ず下記の順に手続きをお願いします。</t>
    <rPh sb="6" eb="8">
      <t>トウガイ</t>
    </rPh>
    <rPh sb="8" eb="11">
      <t>ホジョキン</t>
    </rPh>
    <rPh sb="12" eb="14">
      <t>シンセイ</t>
    </rPh>
    <rPh sb="21" eb="22">
      <t>カナラ</t>
    </rPh>
    <rPh sb="23" eb="25">
      <t>カキ</t>
    </rPh>
    <rPh sb="26" eb="27">
      <t>ジュン</t>
    </rPh>
    <rPh sb="28" eb="30">
      <t>テツヅ</t>
    </rPh>
    <rPh sb="33" eb="34">
      <t>ネガ</t>
    </rPh>
    <phoneticPr fontId="83"/>
  </si>
  <si>
    <t>新型コロナウイルス感染者が発生又は感染者と接触があった者（感染者と同居している場合に限る。）に対応した場合の費用</t>
    <phoneticPr fontId="2"/>
  </si>
  <si>
    <t>　④　シート「収支予算書」を開き、内容を確認します。</t>
    <rPh sb="7" eb="9">
      <t>シュウシ</t>
    </rPh>
    <rPh sb="9" eb="12">
      <t>ヨサンショ</t>
    </rPh>
    <rPh sb="14" eb="15">
      <t>ヒラ</t>
    </rPh>
    <rPh sb="17" eb="19">
      <t>ナイヨウ</t>
    </rPh>
    <rPh sb="20" eb="22">
      <t>カクニン</t>
    </rPh>
    <phoneticPr fontId="83"/>
  </si>
  <si>
    <t>新型コロナウイルス感染者が発生又は感染者と接触があった者（感染者と同居している場合に限る。）に対応した場合の費用</t>
  </si>
  <si>
    <t>施設内で発生した新型コロナウイルスの感染者について、検査や医療受診等の結果により、陽性(又はその者と接触があった者)であったことを確認しております。</t>
    <rPh sb="0" eb="2">
      <t>シセツ</t>
    </rPh>
    <rPh sb="2" eb="3">
      <t>ナイ</t>
    </rPh>
    <rPh sb="4" eb="6">
      <t>ハッセイ</t>
    </rPh>
    <rPh sb="8" eb="10">
      <t>シンガタ</t>
    </rPh>
    <rPh sb="18" eb="20">
      <t>カンセン</t>
    </rPh>
    <rPh sb="20" eb="21">
      <t>シャ</t>
    </rPh>
    <rPh sb="26" eb="28">
      <t>ケンサ</t>
    </rPh>
    <rPh sb="29" eb="31">
      <t>イリョウ</t>
    </rPh>
    <rPh sb="31" eb="33">
      <t>ジュシン</t>
    </rPh>
    <rPh sb="33" eb="34">
      <t>トウ</t>
    </rPh>
    <rPh sb="35" eb="37">
      <t>ケッカ</t>
    </rPh>
    <phoneticPr fontId="2"/>
  </si>
  <si>
    <t>感染対策等を行った上での施設内療養に要する費用  所要額一覧【令和５年９月30日まで】</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5" eb="27">
      <t>ショヨウ</t>
    </rPh>
    <rPh sb="27" eb="28">
      <t>ガク</t>
    </rPh>
    <rPh sb="28" eb="30">
      <t>イチラン</t>
    </rPh>
    <rPh sb="31" eb="33">
      <t>レイワ</t>
    </rPh>
    <rPh sb="34" eb="35">
      <t>ネン</t>
    </rPh>
    <rPh sb="36" eb="37">
      <t>ツキ</t>
    </rPh>
    <rPh sb="39" eb="40">
      <t>ニチ</t>
    </rPh>
    <phoneticPr fontId="2"/>
  </si>
  <si>
    <t>感染対策等を行った上での施設内療養に要する費用(追加補助対象分) 所要額一覧【令和５年９月30日まで】</t>
    <phoneticPr fontId="2"/>
  </si>
  <si>
    <t>感染対策等を行った上での施設内療養に要する費用  所要額一覧【令和５年10月１日以降】</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5" eb="27">
      <t>ショヨウ</t>
    </rPh>
    <rPh sb="27" eb="28">
      <t>ガク</t>
    </rPh>
    <rPh sb="28" eb="30">
      <t>イチラン</t>
    </rPh>
    <rPh sb="31" eb="33">
      <t>レイワ</t>
    </rPh>
    <rPh sb="34" eb="35">
      <t>ネン</t>
    </rPh>
    <rPh sb="37" eb="38">
      <t>ツキ</t>
    </rPh>
    <rPh sb="39" eb="40">
      <t>ニチ</t>
    </rPh>
    <rPh sb="40" eb="42">
      <t>イコウ</t>
    </rPh>
    <phoneticPr fontId="2"/>
  </si>
  <si>
    <t>感染対策等を行った上での施設内療養に要する費用(追加補助対象分) 所要額一覧【令和５年10月１日以降】</t>
    <phoneticPr fontId="2"/>
  </si>
  <si>
    <t>コロナ対応に対する危険手当等の特別手当について、給与規定に定められている。
※9月30日以前の支払い分：給与規定に定められていることが必要です。
※10月1日以降の支払い分：１人当たり、4000円/日以下、合計金額が20,000円/月以下となります。</t>
    <rPh sb="40" eb="41">
      <t>ツキ</t>
    </rPh>
    <rPh sb="43" eb="44">
      <t>ニチ</t>
    </rPh>
    <phoneticPr fontId="2"/>
  </si>
  <si>
    <t>　　・★R5.9.30まで【施設用】施設内療養者一覧</t>
  </si>
  <si>
    <t>　　・★R5.10.1以降【施設用】施設内療養者一覧</t>
  </si>
  <si>
    <t>　　・★R5.10.1以降【施設用】施設内療養者一覧</t>
    <rPh sb="11" eb="13">
      <t>イコウ</t>
    </rPh>
    <phoneticPr fontId="2"/>
  </si>
  <si>
    <t>　　・★R5.9.30まで【施設用】追加補助分</t>
  </si>
  <si>
    <t>　　・★R5.10.1以降【施設用】追加補助分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</si>
</sst>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quot;¥&quot;\-#,##0"/>
    <numFmt numFmtId="42" formatCode="_ &quot;¥&quot;* #,##0_ ;_ &quot;¥&quot;* \-#,##0_ ;_ &quot;¥&quot;* &quot;-&quot;_ ;_ @_ "/>
    <numFmt numFmtId="176" formatCode="#,##0.00_);[Red]\(#,##0.00\)"/>
    <numFmt numFmtId="177" formatCode="#,##0_ "/>
    <numFmt numFmtId="178" formatCode="#,##0_ ;[Red]\-#,##0\ "/>
    <numFmt numFmtId="179" formatCode="#,##0_);[Red]\(#,##0\)"/>
    <numFmt numFmtId="180" formatCode="[$-411]ggge&quot;年&quot;m&quot;月&quot;d&quot;日&quot;;@"/>
    <numFmt numFmtId="181" formatCode="0_);[Red]\(0\)"/>
    <numFmt numFmtId="182" formatCode="#,##0&quot;円&quot;"/>
    <numFmt numFmtId="183" formatCode="0.E+00"/>
    <numFmt numFmtId="184" formatCode="#"/>
    <numFmt numFmtId="185" formatCode="0_ "/>
    <numFmt numFmtId="186" formatCode="[$-411]ge\.m\.d;@"/>
    <numFmt numFmtId="187" formatCode="yyyy/m/d;@"/>
  </numFmts>
  <fonts count="115">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name val="ＭＳ Ｐゴシック"/>
      <family val="3"/>
      <charset val="128"/>
    </font>
    <font>
      <sz val="6"/>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sz val="10"/>
      <name val="ＭＳ 明朝"/>
      <family val="1"/>
      <charset val="128"/>
    </font>
    <font>
      <sz val="11"/>
      <color theme="1"/>
      <name val="ＭＳ Ｐゴシック"/>
      <family val="2"/>
      <charset val="128"/>
      <scheme val="minor"/>
    </font>
    <font>
      <sz val="14"/>
      <color theme="1"/>
      <name val="メイリオ"/>
      <family val="3"/>
      <charset val="128"/>
    </font>
    <font>
      <sz val="11"/>
      <color theme="1"/>
      <name val="メイリオ"/>
      <family val="3"/>
      <charset val="128"/>
    </font>
    <font>
      <sz val="12"/>
      <color theme="1"/>
      <name val="メイリオ"/>
      <family val="3"/>
      <charset val="128"/>
    </font>
    <font>
      <sz val="12"/>
      <name val="メイリオ"/>
      <family val="3"/>
      <charset val="128"/>
    </font>
    <font>
      <sz val="10"/>
      <color theme="1"/>
      <name val="メイリオ"/>
      <family val="3"/>
      <charset val="128"/>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11"/>
      <name val="Meiryo UI"/>
      <family val="3"/>
      <charset val="128"/>
    </font>
    <font>
      <sz val="11"/>
      <color theme="1"/>
      <name val="Meiryo UI"/>
      <family val="3"/>
      <charset val="128"/>
    </font>
    <font>
      <b/>
      <sz val="16"/>
      <name val="Meiryo UI"/>
      <family val="3"/>
      <charset val="128"/>
    </font>
    <font>
      <sz val="9"/>
      <name val="Meiryo UI"/>
      <family val="3"/>
      <charset val="128"/>
    </font>
    <font>
      <b/>
      <sz val="11"/>
      <name val="Meiryo UI"/>
      <family val="3"/>
      <charset val="128"/>
    </font>
    <font>
      <b/>
      <sz val="12"/>
      <name val="Meiryo UI"/>
      <family val="3"/>
      <charset val="128"/>
    </font>
    <font>
      <sz val="12"/>
      <color theme="1"/>
      <name val="ＭＳ Ｐゴシック"/>
      <family val="2"/>
      <charset val="128"/>
      <scheme val="minor"/>
    </font>
    <font>
      <b/>
      <sz val="11"/>
      <color rgb="FFFF0000"/>
      <name val="ＭＳ Ｐゴシック"/>
      <family val="3"/>
      <charset val="128"/>
      <scheme val="minor"/>
    </font>
    <font>
      <b/>
      <sz val="10"/>
      <color rgb="FFFF0000"/>
      <name val="Meiryo UI"/>
      <family val="3"/>
      <charset val="128"/>
    </font>
    <font>
      <sz val="12"/>
      <color theme="1"/>
      <name val="Meiryo UI"/>
      <family val="3"/>
      <charset val="128"/>
    </font>
    <font>
      <sz val="11"/>
      <name val="ＭＳ 明朝"/>
      <family val="1"/>
      <charset val="128"/>
    </font>
    <font>
      <sz val="11"/>
      <color rgb="FFFF0000"/>
      <name val="ＭＳ Ｐゴシック"/>
      <family val="3"/>
      <charset val="128"/>
      <scheme val="minor"/>
    </font>
    <font>
      <sz val="10"/>
      <name val="Meiryo UI"/>
      <family val="3"/>
      <charset val="128"/>
    </font>
    <font>
      <sz val="10"/>
      <color theme="1"/>
      <name val="Meiryo UI"/>
      <family val="3"/>
      <charset val="128"/>
    </font>
    <font>
      <b/>
      <sz val="11"/>
      <name val="Yu Gothic UI"/>
      <family val="3"/>
      <charset val="128"/>
    </font>
    <font>
      <b/>
      <sz val="12"/>
      <color rgb="FFFF0000"/>
      <name val="HG丸ｺﾞｼｯｸM-PRO"/>
      <family val="3"/>
      <charset val="128"/>
    </font>
    <font>
      <sz val="11"/>
      <color rgb="FFFF0000"/>
      <name val="Meiryo UI"/>
      <family val="3"/>
      <charset val="128"/>
    </font>
    <font>
      <b/>
      <sz val="11"/>
      <color rgb="FFFF0000"/>
      <name val="Meiryo UI"/>
      <family val="3"/>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
      <color theme="1"/>
      <name val="ＭＳ Ｐゴシック"/>
      <family val="3"/>
      <charset val="128"/>
      <scheme val="minor"/>
    </font>
    <font>
      <sz val="10"/>
      <name val="ＭＳ Ｐゴシック"/>
      <family val="3"/>
      <charset val="128"/>
      <scheme val="minor"/>
    </font>
    <font>
      <b/>
      <sz val="9"/>
      <color theme="1"/>
      <name val="ＭＳ Ｐゴシック"/>
      <family val="3"/>
      <charset val="128"/>
      <scheme val="minor"/>
    </font>
    <font>
      <b/>
      <sz val="10.5"/>
      <color theme="1"/>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ＭＳ Ｐゴシック"/>
      <family val="3"/>
      <charset val="128"/>
      <scheme val="minor"/>
    </font>
    <font>
      <sz val="10"/>
      <name val="游ゴシック"/>
      <family val="3"/>
      <charset val="128"/>
    </font>
    <font>
      <sz val="11"/>
      <color theme="1"/>
      <name val="游ゴシック"/>
      <family val="3"/>
      <charset val="128"/>
    </font>
    <font>
      <b/>
      <sz val="10.5"/>
      <color theme="1"/>
      <name val="游ゴシック"/>
      <family val="3"/>
      <charset val="128"/>
    </font>
    <font>
      <sz val="12"/>
      <color theme="1"/>
      <name val="游ゴシック"/>
      <family val="3"/>
      <charset val="128"/>
    </font>
    <font>
      <sz val="12"/>
      <name val="游ゴシック"/>
      <family val="3"/>
      <charset val="128"/>
    </font>
    <font>
      <sz val="12"/>
      <color theme="1"/>
      <name val="ＭＳ ゴシック"/>
      <family val="3"/>
      <charset val="128"/>
    </font>
    <font>
      <sz val="6"/>
      <name val="ＭＳ 明朝"/>
      <family val="2"/>
      <charset val="128"/>
    </font>
    <font>
      <sz val="11"/>
      <color theme="1"/>
      <name val="ＭＳ ゴシック"/>
      <family val="3"/>
      <charset val="128"/>
    </font>
    <font>
      <sz val="12"/>
      <color theme="1"/>
      <name val="ＭＳ Ｐゴシック"/>
      <family val="3"/>
      <charset val="128"/>
      <scheme val="minor"/>
    </font>
    <font>
      <b/>
      <sz val="11"/>
      <name val="ＭＳ Ｐ明朝"/>
      <family val="1"/>
      <charset val="128"/>
    </font>
    <font>
      <b/>
      <sz val="11"/>
      <color theme="1"/>
      <name val="ＭＳ Ｐゴシック"/>
      <family val="2"/>
      <charset val="128"/>
      <scheme val="minor"/>
    </font>
    <font>
      <sz val="12"/>
      <color theme="1"/>
      <name val="HG丸ｺﾞｼｯｸM-PRO"/>
      <family val="3"/>
      <charset val="128"/>
    </font>
    <font>
      <sz val="12"/>
      <name val="ＭＳ Ｐゴシック"/>
      <family val="3"/>
      <charset val="128"/>
      <scheme val="minor"/>
    </font>
    <font>
      <sz val="12"/>
      <name val="ＭＳ Ｐゴシック"/>
      <family val="3"/>
      <charset val="128"/>
    </font>
    <font>
      <b/>
      <sz val="11"/>
      <name val="ＭＳ Ｐゴシック"/>
      <family val="3"/>
      <charset val="128"/>
    </font>
    <font>
      <b/>
      <sz val="16"/>
      <color rgb="FFFF0000"/>
      <name val="ＭＳ Ｐゴシック"/>
      <family val="3"/>
      <charset val="128"/>
    </font>
    <font>
      <b/>
      <sz val="12"/>
      <color theme="1"/>
      <name val="ＭＳ Ｐゴシック"/>
      <family val="3"/>
      <charset val="128"/>
      <scheme val="minor"/>
    </font>
    <font>
      <b/>
      <sz val="12"/>
      <color theme="1"/>
      <name val="ＭＳ ゴシック"/>
      <family val="3"/>
      <charset val="128"/>
    </font>
    <font>
      <sz val="10"/>
      <color theme="1"/>
      <name val="ＭＳ ゴシック"/>
      <family val="3"/>
      <charset val="128"/>
    </font>
    <font>
      <b/>
      <sz val="10"/>
      <color theme="1"/>
      <name val="ＭＳ ゴシック"/>
      <family val="3"/>
      <charset val="128"/>
    </font>
    <font>
      <b/>
      <sz val="11"/>
      <color theme="1"/>
      <name val="ＭＳ Ｐゴシック"/>
      <family val="3"/>
      <charset val="128"/>
      <scheme val="minor"/>
    </font>
    <font>
      <sz val="18"/>
      <name val="ＭＳ Ｐゴシック"/>
      <family val="3"/>
      <charset val="128"/>
    </font>
    <font>
      <sz val="12"/>
      <color theme="1"/>
      <name val="ＭＳ Ｐゴシック"/>
      <family val="3"/>
      <charset val="128"/>
    </font>
    <font>
      <b/>
      <sz val="12"/>
      <color indexed="81"/>
      <name val="MS P ゴシック"/>
      <family val="3"/>
      <charset val="128"/>
    </font>
    <font>
      <sz val="10.5"/>
      <color theme="1"/>
      <name val="游ゴシック"/>
      <family val="3"/>
      <charset val="128"/>
    </font>
    <font>
      <sz val="10.5"/>
      <name val="游ゴシック"/>
      <family val="3"/>
      <charset val="128"/>
    </font>
    <font>
      <sz val="6"/>
      <name val="ＭＳ Ｐゴシック"/>
      <family val="3"/>
      <charset val="128"/>
      <scheme val="minor"/>
    </font>
    <font>
      <sz val="11"/>
      <name val="游ゴシック"/>
      <family val="3"/>
      <charset val="128"/>
    </font>
    <font>
      <sz val="10.5"/>
      <color theme="1"/>
      <name val="ＭＳ Ｐゴシック"/>
      <family val="2"/>
      <charset val="128"/>
      <scheme val="minor"/>
    </font>
    <font>
      <b/>
      <sz val="11"/>
      <color theme="1"/>
      <name val="游ゴシック"/>
      <family val="3"/>
      <charset val="128"/>
    </font>
    <font>
      <b/>
      <sz val="11"/>
      <color rgb="FFFF0000"/>
      <name val="游ゴシック"/>
      <family val="3"/>
      <charset val="128"/>
    </font>
    <font>
      <sz val="24"/>
      <color theme="1"/>
      <name val="游ゴシック"/>
      <family val="3"/>
      <charset val="128"/>
    </font>
    <font>
      <u/>
      <sz val="11"/>
      <color theme="10"/>
      <name val="ＭＳ Ｐゴシック"/>
      <family val="3"/>
      <charset val="128"/>
    </font>
    <font>
      <u/>
      <sz val="11"/>
      <color theme="10"/>
      <name val="游ゴシック"/>
      <family val="3"/>
      <charset val="128"/>
    </font>
    <font>
      <b/>
      <sz val="9"/>
      <name val="Meiryo UI"/>
      <family val="3"/>
      <charset val="128"/>
    </font>
    <font>
      <b/>
      <sz val="12"/>
      <color rgb="FFFF0000"/>
      <name val="游ゴシック"/>
      <family val="3"/>
      <charset val="128"/>
    </font>
    <font>
      <sz val="6"/>
      <name val="明朝"/>
      <family val="1"/>
      <charset val="128"/>
    </font>
    <font>
      <u/>
      <sz val="11"/>
      <color theme="1"/>
      <name val="游ゴシック"/>
      <family val="3"/>
      <charset val="128"/>
    </font>
    <font>
      <b/>
      <u/>
      <sz val="11"/>
      <color theme="10"/>
      <name val="游ゴシック"/>
      <family val="3"/>
      <charset val="128"/>
    </font>
    <font>
      <b/>
      <u/>
      <sz val="11"/>
      <color theme="10"/>
      <name val="ＭＳ Ｐゴシック"/>
      <family val="3"/>
      <charset val="128"/>
    </font>
    <font>
      <b/>
      <u/>
      <sz val="12"/>
      <color theme="10"/>
      <name val="ＭＳ Ｐゴシック"/>
      <family val="3"/>
      <charset val="128"/>
    </font>
    <font>
      <sz val="14"/>
      <color theme="1"/>
      <name val="Meiryo UI"/>
      <family val="3"/>
      <charset val="128"/>
    </font>
    <font>
      <b/>
      <sz val="14"/>
      <color rgb="FFFF0000"/>
      <name val="Meiryo UI"/>
      <family val="3"/>
      <charset val="128"/>
    </font>
    <font>
      <sz val="6"/>
      <color theme="1"/>
      <name val="ＭＳ ゴシック"/>
      <family val="3"/>
      <charset val="128"/>
    </font>
    <font>
      <sz val="9"/>
      <color theme="1"/>
      <name val="ＭＳ ゴシック"/>
      <family val="3"/>
      <charset val="128"/>
    </font>
    <font>
      <sz val="10"/>
      <color theme="1"/>
      <name val="ＭＳ Ｐゴシック"/>
      <family val="2"/>
      <charset val="128"/>
      <scheme val="minor"/>
    </font>
    <font>
      <sz val="26"/>
      <color theme="1"/>
      <name val="ＭＳ Ｐゴシック"/>
      <family val="2"/>
      <charset val="128"/>
      <scheme val="minor"/>
    </font>
    <font>
      <b/>
      <sz val="26"/>
      <color rgb="FFFF0000"/>
      <name val="Meiryo UI"/>
      <family val="3"/>
      <charset val="128"/>
    </font>
    <font>
      <b/>
      <sz val="9"/>
      <color theme="1"/>
      <name val="ＭＳ ゴシック"/>
      <family val="3"/>
      <charset val="128"/>
    </font>
    <font>
      <sz val="9"/>
      <color rgb="FFFF0000"/>
      <name val="ＭＳ Ｐゴシック"/>
      <family val="3"/>
      <charset val="128"/>
      <scheme val="minor"/>
    </font>
    <font>
      <b/>
      <sz val="12"/>
      <color theme="1"/>
      <name val="メイリオ"/>
      <family val="3"/>
      <charset val="128"/>
    </font>
    <font>
      <sz val="11"/>
      <color theme="1"/>
      <name val="ＭＳ Ｐゴシック"/>
      <family val="2"/>
      <scheme val="minor"/>
    </font>
    <font>
      <b/>
      <sz val="16"/>
      <color theme="1"/>
      <name val="UD デジタル 教科書体 NP-B"/>
      <family val="1"/>
      <charset val="128"/>
    </font>
    <font>
      <b/>
      <sz val="12"/>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6"/>
      <color theme="1"/>
      <name val="ＭＳ Ｐ明朝"/>
      <family val="1"/>
      <charset val="128"/>
    </font>
    <font>
      <b/>
      <sz val="10"/>
      <name val="Meiryo UI"/>
      <family val="3"/>
      <charset val="128"/>
    </font>
  </fonts>
  <fills count="1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CEFCFE"/>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CDFFFF"/>
        <bgColor indexed="64"/>
      </patternFill>
    </fill>
  </fills>
  <borders count="9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style="thin">
        <color indexed="64"/>
      </right>
      <top style="double">
        <color auto="1"/>
      </top>
      <bottom style="thin">
        <color auto="1"/>
      </bottom>
      <diagonal/>
    </border>
    <border>
      <left style="thin">
        <color auto="1"/>
      </left>
      <right style="thin">
        <color indexed="64"/>
      </right>
      <top style="thin">
        <color indexed="64"/>
      </top>
      <bottom style="dashed">
        <color indexed="64"/>
      </bottom>
      <diagonal/>
    </border>
    <border>
      <left style="thin">
        <color auto="1"/>
      </left>
      <right style="thin">
        <color indexed="64"/>
      </right>
      <top style="dashed">
        <color indexed="64"/>
      </top>
      <bottom/>
      <diagonal/>
    </border>
    <border diagonalUp="1">
      <left style="thin">
        <color auto="1"/>
      </left>
      <right style="thin">
        <color indexed="64"/>
      </right>
      <top style="double">
        <color indexed="64"/>
      </top>
      <bottom style="thin">
        <color indexed="64"/>
      </bottom>
      <diagonal style="thin">
        <color indexed="64"/>
      </diagonal>
    </border>
    <border>
      <left style="thin">
        <color auto="1"/>
      </left>
      <right style="thin">
        <color indexed="64"/>
      </right>
      <top style="dashed">
        <color indexed="64"/>
      </top>
      <bottom style="double">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thin">
        <color auto="1"/>
      </top>
      <bottom style="thin">
        <color auto="1"/>
      </bottom>
      <diagonal/>
    </border>
    <border>
      <left style="thin">
        <color auto="1"/>
      </left>
      <right style="thin">
        <color auto="1"/>
      </right>
      <top style="hair">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bottom style="double">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auto="1"/>
      </top>
      <bottom style="thin">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style="thin">
        <color indexed="64"/>
      </right>
      <top/>
      <bottom style="dashed">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right style="medium">
        <color indexed="64"/>
      </right>
      <top style="thin">
        <color auto="1"/>
      </top>
      <bottom/>
      <diagonal/>
    </border>
    <border>
      <left style="thin">
        <color auto="1"/>
      </left>
      <right/>
      <top/>
      <bottom style="medium">
        <color indexed="64"/>
      </bottom>
      <diagonal/>
    </border>
    <border>
      <left style="thin">
        <color auto="1"/>
      </left>
      <right/>
      <top style="medium">
        <color indexed="64"/>
      </top>
      <bottom/>
      <diagonal/>
    </border>
    <border>
      <left/>
      <right style="thin">
        <color auto="1"/>
      </right>
      <top style="medium">
        <color indexed="64"/>
      </top>
      <bottom style="thin">
        <color auto="1"/>
      </bottom>
      <diagonal/>
    </border>
    <border>
      <left style="medium">
        <color indexed="64"/>
      </left>
      <right/>
      <top style="thin">
        <color auto="1"/>
      </top>
      <bottom style="medium">
        <color indexed="64"/>
      </bottom>
      <diagonal/>
    </border>
  </borders>
  <cellStyleXfs count="16">
    <xf numFmtId="0" fontId="0" fillId="0" borderId="0">
      <alignment vertical="center"/>
    </xf>
    <xf numFmtId="0" fontId="3" fillId="0" borderId="0"/>
    <xf numFmtId="0" fontId="6" fillId="0" borderId="0"/>
    <xf numFmtId="38" fontId="6" fillId="0" borderId="0" applyFont="0" applyFill="0" applyBorder="0" applyAlignment="0" applyProtection="0"/>
    <xf numFmtId="9" fontId="6"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6" fillId="0" borderId="0"/>
    <xf numFmtId="38" fontId="6" fillId="0" borderId="0" applyFont="0" applyFill="0" applyBorder="0" applyAlignment="0" applyProtection="0"/>
    <xf numFmtId="38" fontId="9" fillId="0" borderId="0" applyFont="0" applyFill="0" applyBorder="0" applyAlignment="0" applyProtection="0">
      <alignment vertical="center"/>
    </xf>
    <xf numFmtId="0" fontId="1" fillId="0" borderId="0">
      <alignment vertical="center"/>
    </xf>
    <xf numFmtId="0" fontId="3" fillId="0" borderId="0"/>
    <xf numFmtId="0" fontId="9" fillId="0" borderId="0">
      <alignment vertical="center"/>
    </xf>
    <xf numFmtId="0" fontId="89" fillId="0" borderId="0" applyNumberFormat="0" applyFill="0" applyBorder="0" applyAlignment="0" applyProtection="0">
      <alignment vertical="center"/>
    </xf>
    <xf numFmtId="0" fontId="1" fillId="0" borderId="0">
      <alignment vertical="center"/>
    </xf>
    <xf numFmtId="0" fontId="108" fillId="0" borderId="0"/>
  </cellStyleXfs>
  <cellXfs count="866">
    <xf numFmtId="0" fontId="0" fillId="0" borderId="0" xfId="0">
      <alignment vertical="center"/>
    </xf>
    <xf numFmtId="0" fontId="5" fillId="0" borderId="0" xfId="1" applyFont="1" applyAlignment="1">
      <alignment vertical="center"/>
    </xf>
    <xf numFmtId="0" fontId="8" fillId="0" borderId="0" xfId="5" applyFont="1" applyProtection="1">
      <alignment vertical="center"/>
      <protection locked="0"/>
    </xf>
    <xf numFmtId="0" fontId="6" fillId="0" borderId="0" xfId="5" applyFont="1" applyFill="1" applyProtection="1">
      <alignment vertical="center"/>
      <protection locked="0"/>
    </xf>
    <xf numFmtId="0" fontId="6" fillId="2" borderId="0" xfId="5" applyFont="1" applyFill="1" applyAlignment="1" applyProtection="1">
      <alignment horizontal="center" vertical="center"/>
      <protection locked="0"/>
    </xf>
    <xf numFmtId="0" fontId="6" fillId="2" borderId="0" xfId="5" applyFont="1" applyFill="1" applyAlignment="1" applyProtection="1">
      <alignment vertical="center"/>
      <protection locked="0"/>
    </xf>
    <xf numFmtId="0" fontId="6" fillId="0" borderId="0" xfId="5" applyFont="1" applyFill="1" applyAlignment="1" applyProtection="1">
      <alignment vertical="center"/>
      <protection locked="0"/>
    </xf>
    <xf numFmtId="0" fontId="6" fillId="2" borderId="0" xfId="5" applyFont="1" applyFill="1" applyProtection="1">
      <alignment vertical="center"/>
      <protection locked="0"/>
    </xf>
    <xf numFmtId="0" fontId="11" fillId="0" borderId="0" xfId="0" applyFont="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shrinkToFit="1"/>
    </xf>
    <xf numFmtId="0" fontId="13" fillId="0" borderId="1" xfId="0" applyFont="1" applyFill="1" applyBorder="1" applyAlignment="1">
      <alignment horizontal="left" vertical="center" wrapText="1"/>
    </xf>
    <xf numFmtId="0" fontId="13" fillId="0" borderId="1" xfId="0" applyFont="1" applyFill="1" applyBorder="1" applyAlignment="1">
      <alignment vertical="center"/>
    </xf>
    <xf numFmtId="179" fontId="10" fillId="4" borderId="1" xfId="9" applyNumberFormat="1" applyFont="1" applyFill="1" applyBorder="1" applyAlignment="1">
      <alignment horizontal="right" vertical="center"/>
    </xf>
    <xf numFmtId="179" fontId="10" fillId="4" borderId="1" xfId="0" applyNumberFormat="1" applyFont="1" applyFill="1" applyBorder="1" applyAlignment="1">
      <alignment horizontal="right" vertical="center"/>
    </xf>
    <xf numFmtId="179" fontId="10" fillId="4" borderId="1" xfId="9" applyNumberFormat="1" applyFont="1" applyFill="1" applyBorder="1" applyAlignment="1">
      <alignment horizontal="center" vertical="center"/>
    </xf>
    <xf numFmtId="179" fontId="10" fillId="4" borderId="1" xfId="9" applyNumberFormat="1" applyFont="1" applyFill="1" applyBorder="1" applyAlignment="1">
      <alignment vertical="center"/>
    </xf>
    <xf numFmtId="179" fontId="10" fillId="4" borderId="1" xfId="0" applyNumberFormat="1" applyFont="1" applyFill="1" applyBorder="1" applyAlignment="1">
      <alignment vertical="center"/>
    </xf>
    <xf numFmtId="0" fontId="14" fillId="3" borderId="1" xfId="0" applyFont="1" applyFill="1" applyBorder="1" applyAlignment="1">
      <alignment horizontal="left" vertical="center" wrapText="1"/>
    </xf>
    <xf numFmtId="0" fontId="15" fillId="0" borderId="0" xfId="5" applyFont="1" applyFill="1" applyAlignment="1" applyProtection="1">
      <alignment horizontal="center" vertical="center"/>
      <protection locked="0"/>
    </xf>
    <xf numFmtId="0" fontId="15" fillId="0" borderId="0" xfId="5" applyFont="1" applyFill="1" applyProtection="1">
      <alignment vertical="center"/>
      <protection locked="0"/>
    </xf>
    <xf numFmtId="38" fontId="15" fillId="0" borderId="16" xfId="6" applyFont="1" applyFill="1" applyBorder="1" applyAlignment="1" applyProtection="1">
      <alignment horizontal="center" vertical="center" shrinkToFit="1"/>
      <protection locked="0"/>
    </xf>
    <xf numFmtId="38" fontId="15" fillId="0" borderId="26" xfId="6" applyFont="1" applyFill="1" applyBorder="1" applyAlignment="1" applyProtection="1">
      <alignment horizontal="center" vertical="center" shrinkToFit="1"/>
      <protection locked="0"/>
    </xf>
    <xf numFmtId="0" fontId="19" fillId="0" borderId="0" xfId="1" applyFont="1" applyAlignment="1">
      <alignment vertical="center"/>
    </xf>
    <xf numFmtId="0" fontId="20" fillId="0" borderId="0" xfId="1" applyFont="1" applyAlignment="1">
      <alignment vertical="center"/>
    </xf>
    <xf numFmtId="0" fontId="21" fillId="0" borderId="9" xfId="7" applyFont="1" applyBorder="1" applyAlignment="1">
      <alignment horizontal="distributed" vertical="center" indent="6"/>
    </xf>
    <xf numFmtId="0" fontId="21" fillId="0" borderId="10" xfId="1" applyFont="1" applyBorder="1" applyAlignment="1">
      <alignment horizontal="distributed" vertical="center" justifyLastLine="1"/>
    </xf>
    <xf numFmtId="0" fontId="21" fillId="0" borderId="13" xfId="1" applyFont="1" applyBorder="1" applyAlignment="1">
      <alignment horizontal="distributed" vertical="center" justifyLastLine="1"/>
    </xf>
    <xf numFmtId="0" fontId="21" fillId="0" borderId="7" xfId="1" applyFont="1" applyBorder="1" applyAlignment="1">
      <alignment horizontal="distributed" vertical="center"/>
    </xf>
    <xf numFmtId="0" fontId="21" fillId="0" borderId="7" xfId="1" applyFont="1" applyBorder="1" applyAlignment="1">
      <alignment horizontal="center" vertical="center" shrinkToFit="1"/>
    </xf>
    <xf numFmtId="0" fontId="21" fillId="0" borderId="11" xfId="1" quotePrefix="1" applyFont="1" applyBorder="1" applyAlignment="1">
      <alignment horizontal="distributed" vertical="center"/>
    </xf>
    <xf numFmtId="0" fontId="21" fillId="0" borderId="11" xfId="1" applyFont="1" applyBorder="1" applyAlignment="1">
      <alignment horizontal="distributed" vertical="center"/>
    </xf>
    <xf numFmtId="0" fontId="20" fillId="0" borderId="0" xfId="1" applyFont="1" applyBorder="1" applyAlignment="1">
      <alignment vertical="center"/>
    </xf>
    <xf numFmtId="0" fontId="5" fillId="0" borderId="0" xfId="1" applyFont="1" applyBorder="1" applyAlignment="1">
      <alignment vertical="center"/>
    </xf>
    <xf numFmtId="0" fontId="21" fillId="0" borderId="0" xfId="7" applyFont="1" applyFill="1" applyBorder="1" applyAlignment="1"/>
    <xf numFmtId="0" fontId="5" fillId="0" borderId="0" xfId="1" applyFont="1" applyBorder="1" applyAlignment="1">
      <alignment horizontal="right" vertical="center"/>
    </xf>
    <xf numFmtId="0" fontId="21" fillId="0" borderId="1" xfId="1" applyFont="1" applyBorder="1" applyAlignment="1">
      <alignment horizontal="center" vertical="center"/>
    </xf>
    <xf numFmtId="0" fontId="16" fillId="0" borderId="1" xfId="1" applyFont="1" applyBorder="1" applyAlignment="1">
      <alignment vertical="center" wrapText="1"/>
    </xf>
    <xf numFmtId="0" fontId="21" fillId="0" borderId="1" xfId="1" applyFont="1" applyBorder="1" applyAlignment="1">
      <alignment horizontal="center" vertical="center" wrapText="1"/>
    </xf>
    <xf numFmtId="0" fontId="16" fillId="0" borderId="0" xfId="5" applyFont="1" applyBorder="1" applyAlignment="1" applyProtection="1">
      <alignment vertical="center" wrapText="1"/>
      <protection locked="0"/>
    </xf>
    <xf numFmtId="0" fontId="21" fillId="0" borderId="9" xfId="7" applyFont="1" applyBorder="1" applyAlignment="1">
      <alignment horizontal="distributed" vertical="center"/>
    </xf>
    <xf numFmtId="0" fontId="23" fillId="0" borderId="0" xfId="1" applyFont="1" applyAlignment="1">
      <alignment vertical="center"/>
    </xf>
    <xf numFmtId="0" fontId="26" fillId="0" borderId="0" xfId="1" applyFont="1" applyAlignment="1">
      <alignment vertical="center"/>
    </xf>
    <xf numFmtId="0" fontId="27" fillId="0" borderId="0" xfId="1" applyFont="1" applyAlignment="1">
      <alignment horizontal="left" vertical="center"/>
    </xf>
    <xf numFmtId="0" fontId="27" fillId="0" borderId="0" xfId="1" applyFont="1" applyAlignment="1">
      <alignment vertical="center"/>
    </xf>
    <xf numFmtId="0" fontId="27" fillId="0" borderId="0" xfId="1" applyFont="1" applyBorder="1" applyAlignment="1">
      <alignment vertical="center"/>
    </xf>
    <xf numFmtId="0" fontId="28" fillId="0" borderId="0" xfId="5" applyFont="1" applyAlignment="1" applyProtection="1">
      <alignment horizontal="center" vertical="center"/>
      <protection locked="0"/>
    </xf>
    <xf numFmtId="0" fontId="29" fillId="0" borderId="0" xfId="0" applyFont="1" applyAlignment="1">
      <alignment horizontal="center" vertical="center"/>
    </xf>
    <xf numFmtId="0" fontId="15" fillId="0" borderId="1" xfId="5" applyFont="1" applyBorder="1" applyAlignment="1" applyProtection="1">
      <alignment horizontal="center" vertical="center" wrapText="1"/>
      <protection locked="0"/>
    </xf>
    <xf numFmtId="0" fontId="3" fillId="0" borderId="1" xfId="5" applyFont="1" applyBorder="1" applyProtection="1">
      <alignment vertical="center"/>
      <protection locked="0"/>
    </xf>
    <xf numFmtId="0" fontId="15" fillId="0" borderId="3" xfId="5" applyFont="1" applyFill="1" applyBorder="1" applyAlignment="1" applyProtection="1">
      <alignment horizontal="center" vertical="center"/>
      <protection locked="0"/>
    </xf>
    <xf numFmtId="0" fontId="15" fillId="0" borderId="1" xfId="5" applyFont="1" applyFill="1" applyBorder="1" applyAlignment="1" applyProtection="1">
      <alignment horizontal="center" vertical="center" wrapText="1"/>
      <protection locked="0"/>
    </xf>
    <xf numFmtId="49" fontId="15" fillId="0" borderId="9" xfId="5" applyNumberFormat="1" applyFont="1" applyFill="1" applyBorder="1" applyAlignment="1" applyProtection="1">
      <alignment horizontal="left" vertical="center" wrapText="1"/>
      <protection locked="0"/>
    </xf>
    <xf numFmtId="49" fontId="15" fillId="0" borderId="19" xfId="5" applyNumberFormat="1" applyFont="1" applyFill="1" applyBorder="1" applyAlignment="1" applyProtection="1">
      <alignment horizontal="left" vertical="center" wrapText="1"/>
      <protection locked="0"/>
    </xf>
    <xf numFmtId="49" fontId="15" fillId="0" borderId="10" xfId="5" applyNumberFormat="1" applyFont="1" applyFill="1" applyBorder="1" applyAlignment="1" applyProtection="1">
      <alignment horizontal="left" vertical="center" wrapText="1"/>
      <protection locked="0"/>
    </xf>
    <xf numFmtId="0" fontId="16" fillId="0" borderId="0" xfId="1" applyFont="1" applyBorder="1" applyAlignment="1">
      <alignment vertical="center" wrapText="1"/>
    </xf>
    <xf numFmtId="0" fontId="35" fillId="0" borderId="0" xfId="1" applyFont="1" applyAlignment="1">
      <alignment vertical="center"/>
    </xf>
    <xf numFmtId="0" fontId="35" fillId="0" borderId="0" xfId="1" applyFont="1" applyAlignment="1">
      <alignment horizontal="left" vertical="center"/>
    </xf>
    <xf numFmtId="0" fontId="35" fillId="0" borderId="0" xfId="7" applyFont="1" applyBorder="1" applyAlignment="1">
      <alignment horizontal="distributed" vertical="center"/>
    </xf>
    <xf numFmtId="0" fontId="35" fillId="0" borderId="0" xfId="7" applyFont="1" applyBorder="1" applyAlignment="1">
      <alignment horizontal="distributed" vertical="center" shrinkToFit="1"/>
    </xf>
    <xf numFmtId="0" fontId="35" fillId="0" borderId="0" xfId="7" applyFont="1" applyFill="1" applyBorder="1" applyAlignment="1">
      <alignment horizontal="distributed" vertical="center"/>
    </xf>
    <xf numFmtId="0" fontId="35" fillId="0" borderId="0" xfId="7" applyFont="1" applyBorder="1" applyAlignment="1">
      <alignment horizontal="center" vertical="center" shrinkToFit="1"/>
    </xf>
    <xf numFmtId="0" fontId="35" fillId="0" borderId="0" xfId="7" applyFont="1" applyBorder="1" applyAlignment="1">
      <alignment vertical="center" shrinkToFit="1"/>
    </xf>
    <xf numFmtId="0" fontId="35" fillId="0" borderId="0" xfId="7" applyFont="1" applyFill="1" applyBorder="1" applyAlignment="1">
      <alignment vertical="center"/>
    </xf>
    <xf numFmtId="0" fontId="35" fillId="0" borderId="0" xfId="7" applyFont="1" applyBorder="1" applyAlignment="1">
      <alignment shrinkToFit="1"/>
    </xf>
    <xf numFmtId="0" fontId="35" fillId="0" borderId="0" xfId="7" applyFont="1" applyFill="1" applyBorder="1" applyAlignment="1"/>
    <xf numFmtId="0" fontId="37" fillId="0" borderId="0" xfId="5" applyFont="1" applyFill="1" applyBorder="1" applyAlignment="1" applyProtection="1">
      <alignment horizontal="left" vertical="center"/>
      <protection locked="0"/>
    </xf>
    <xf numFmtId="0" fontId="15" fillId="0" borderId="12" xfId="5" applyFont="1" applyBorder="1" applyAlignment="1" applyProtection="1">
      <alignment horizontal="center" vertical="center" wrapText="1"/>
      <protection locked="0"/>
    </xf>
    <xf numFmtId="0" fontId="33" fillId="0" borderId="0" xfId="5" applyFont="1" applyBorder="1" applyProtection="1">
      <alignment vertical="center"/>
      <protection locked="0"/>
    </xf>
    <xf numFmtId="0" fontId="3" fillId="0" borderId="0" xfId="5" applyFont="1" applyBorder="1" applyProtection="1">
      <alignment vertical="center"/>
      <protection locked="0"/>
    </xf>
    <xf numFmtId="0" fontId="6" fillId="0" borderId="0" xfId="5" applyFont="1" applyBorder="1" applyAlignment="1" applyProtection="1">
      <alignment vertical="center" wrapText="1"/>
      <protection locked="0"/>
    </xf>
    <xf numFmtId="0" fontId="6" fillId="0" borderId="0" xfId="1" applyFont="1" applyAlignment="1">
      <alignment vertical="center"/>
    </xf>
    <xf numFmtId="0" fontId="26" fillId="0" borderId="0" xfId="1" applyFont="1" applyAlignment="1">
      <alignment horizontal="right" vertical="center"/>
    </xf>
    <xf numFmtId="0" fontId="39" fillId="0" borderId="0" xfId="1" applyFont="1" applyAlignment="1">
      <alignment horizontal="left" vertical="center"/>
    </xf>
    <xf numFmtId="0" fontId="23" fillId="0" borderId="0" xfId="1" applyFont="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vertical="center"/>
    </xf>
    <xf numFmtId="0" fontId="23" fillId="0" borderId="0" xfId="1" applyFont="1" applyAlignment="1">
      <alignment horizontal="right" vertical="center"/>
    </xf>
    <xf numFmtId="0" fontId="24" fillId="0" borderId="0" xfId="0" applyFont="1" applyBorder="1" applyAlignment="1">
      <alignment horizontal="left" vertical="center"/>
    </xf>
    <xf numFmtId="0" fontId="24" fillId="0" borderId="0" xfId="0" applyFont="1" applyAlignment="1">
      <alignment horizontal="right" vertical="center" wrapText="1"/>
    </xf>
    <xf numFmtId="0" fontId="24" fillId="0" borderId="0" xfId="0" applyFont="1" applyBorder="1">
      <alignment vertical="center"/>
    </xf>
    <xf numFmtId="0" fontId="15" fillId="0" borderId="1" xfId="1" applyFont="1" applyBorder="1" applyAlignment="1">
      <alignment horizontal="center" vertical="center"/>
    </xf>
    <xf numFmtId="0" fontId="3" fillId="0" borderId="1" xfId="5" applyFont="1" applyBorder="1" applyAlignment="1" applyProtection="1">
      <alignment horizontal="center" vertical="center"/>
      <protection locked="0"/>
    </xf>
    <xf numFmtId="0" fontId="3" fillId="0" borderId="1" xfId="1" applyFont="1" applyBorder="1" applyAlignment="1">
      <alignment horizontal="center" vertical="center"/>
    </xf>
    <xf numFmtId="0" fontId="24" fillId="0" borderId="0" xfId="0" applyFont="1" applyBorder="1" applyAlignment="1">
      <alignment vertical="center"/>
    </xf>
    <xf numFmtId="0" fontId="6" fillId="0" borderId="0" xfId="1" applyFont="1" applyAlignment="1">
      <alignment horizontal="right" vertical="center"/>
    </xf>
    <xf numFmtId="0" fontId="22" fillId="0" borderId="10" xfId="0" applyFont="1" applyBorder="1" applyAlignment="1">
      <alignment vertical="center" justifyLastLine="1"/>
    </xf>
    <xf numFmtId="0" fontId="21" fillId="0" borderId="9" xfId="1" applyFont="1" applyBorder="1" applyAlignment="1">
      <alignment horizontal="center" vertical="center" justifyLastLine="1"/>
    </xf>
    <xf numFmtId="0" fontId="41" fillId="0" borderId="0" xfId="0" applyFont="1" applyFill="1">
      <alignment vertical="center"/>
    </xf>
    <xf numFmtId="0" fontId="41" fillId="0" borderId="0" xfId="0" applyFont="1" applyFill="1" applyBorder="1" applyAlignment="1">
      <alignment vertical="center"/>
    </xf>
    <xf numFmtId="0" fontId="41" fillId="0" borderId="0" xfId="0" applyFont="1">
      <alignment vertical="center"/>
    </xf>
    <xf numFmtId="0" fontId="43" fillId="0" borderId="0" xfId="0" applyFont="1" applyFill="1">
      <alignment vertical="center"/>
    </xf>
    <xf numFmtId="0" fontId="41" fillId="0" borderId="0" xfId="0" applyFont="1" applyFill="1" applyBorder="1">
      <alignment vertical="center"/>
    </xf>
    <xf numFmtId="0" fontId="41" fillId="0" borderId="0" xfId="0" applyFont="1" applyFill="1" applyBorder="1" applyProtection="1">
      <alignment vertical="center"/>
      <protection locked="0"/>
    </xf>
    <xf numFmtId="0" fontId="41" fillId="0" borderId="0" xfId="0" applyFont="1" applyProtection="1">
      <alignment vertical="center"/>
      <protection locked="0"/>
    </xf>
    <xf numFmtId="0" fontId="44" fillId="0" borderId="0" xfId="0" applyFont="1" applyFill="1" applyBorder="1" applyAlignment="1">
      <alignment vertical="center"/>
    </xf>
    <xf numFmtId="0" fontId="0" fillId="0" borderId="0" xfId="0" applyBorder="1">
      <alignment vertical="center"/>
    </xf>
    <xf numFmtId="0" fontId="48" fillId="0" borderId="0" xfId="0" applyFont="1" applyFill="1" applyBorder="1" applyAlignment="1">
      <alignment vertical="center" wrapText="1"/>
    </xf>
    <xf numFmtId="0" fontId="49" fillId="0" borderId="0" xfId="0" applyFont="1" applyFill="1" applyBorder="1" applyAlignment="1">
      <alignment horizontal="left" vertical="center" wrapText="1"/>
    </xf>
    <xf numFmtId="0" fontId="50" fillId="0" borderId="0" xfId="0" applyFont="1" applyBorder="1" applyAlignment="1">
      <alignment vertical="top"/>
    </xf>
    <xf numFmtId="0" fontId="0" fillId="0" borderId="0" xfId="0" applyBorder="1" applyAlignment="1">
      <alignment vertical="center"/>
    </xf>
    <xf numFmtId="0" fontId="43" fillId="0" borderId="0" xfId="0" applyFont="1" applyFill="1" applyBorder="1">
      <alignment vertical="center"/>
    </xf>
    <xf numFmtId="0" fontId="43" fillId="0" borderId="0" xfId="0" applyFont="1" applyFill="1" applyBorder="1" applyAlignment="1">
      <alignment vertical="center" wrapText="1"/>
    </xf>
    <xf numFmtId="0" fontId="42" fillId="2" borderId="0" xfId="0" applyFont="1" applyFill="1" applyBorder="1">
      <alignment vertical="center"/>
    </xf>
    <xf numFmtId="0" fontId="43" fillId="2" borderId="0" xfId="0" applyFont="1" applyFill="1" applyBorder="1">
      <alignment vertical="center"/>
    </xf>
    <xf numFmtId="0" fontId="52" fillId="0" borderId="0" xfId="0" applyFont="1" applyFill="1" applyBorder="1">
      <alignment vertical="center"/>
    </xf>
    <xf numFmtId="0" fontId="53" fillId="0" borderId="0" xfId="0" applyFont="1" applyFill="1" applyBorder="1">
      <alignment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4" fillId="0" borderId="0" xfId="0" applyFont="1" applyFill="1" applyBorder="1" applyAlignment="1" applyProtection="1">
      <alignment vertical="center" shrinkToFit="1"/>
      <protection locked="0"/>
    </xf>
    <xf numFmtId="0" fontId="52" fillId="0" borderId="0" xfId="0" applyFont="1" applyFill="1" applyBorder="1" applyAlignment="1">
      <alignment horizontal="center" vertical="center"/>
    </xf>
    <xf numFmtId="0" fontId="52" fillId="0" borderId="0" xfId="0" applyFont="1" applyBorder="1">
      <alignment vertical="center"/>
    </xf>
    <xf numFmtId="0" fontId="55" fillId="2" borderId="0" xfId="0" applyFont="1" applyFill="1" applyBorder="1" applyAlignment="1">
      <alignment horizontal="right" vertical="top"/>
    </xf>
    <xf numFmtId="0" fontId="56" fillId="2" borderId="0" xfId="0" applyFont="1" applyFill="1" applyBorder="1" applyAlignment="1">
      <alignment vertical="top"/>
    </xf>
    <xf numFmtId="0" fontId="47" fillId="2" borderId="0" xfId="0" applyFont="1" applyFill="1" applyBorder="1" applyAlignment="1">
      <alignment vertical="center" wrapText="1"/>
    </xf>
    <xf numFmtId="0" fontId="18" fillId="2" borderId="0" xfId="0" applyFont="1" applyFill="1" applyBorder="1" applyAlignment="1">
      <alignment vertical="center"/>
    </xf>
    <xf numFmtId="0" fontId="47" fillId="2" borderId="0" xfId="0" applyFont="1" applyFill="1" applyAlignment="1">
      <alignment vertical="center" wrapText="1"/>
    </xf>
    <xf numFmtId="0" fontId="55" fillId="2" borderId="0" xfId="0" applyFont="1" applyFill="1" applyBorder="1" applyAlignment="1">
      <alignment horizontal="right" vertical="top" wrapText="1"/>
    </xf>
    <xf numFmtId="0" fontId="57" fillId="0" borderId="0" xfId="0" applyFont="1" applyBorder="1" applyAlignment="1">
      <alignment vertical="top"/>
    </xf>
    <xf numFmtId="0" fontId="58" fillId="0" borderId="0" xfId="0" applyFont="1">
      <alignment vertical="center"/>
    </xf>
    <xf numFmtId="0" fontId="59" fillId="0" borderId="0" xfId="0" applyFont="1" applyFill="1" applyBorder="1" applyAlignment="1">
      <alignment vertical="center" wrapText="1"/>
    </xf>
    <xf numFmtId="0" fontId="62" fillId="0" borderId="0" xfId="10" applyFont="1" applyAlignment="1">
      <alignment horizontal="center" vertical="center"/>
    </xf>
    <xf numFmtId="0" fontId="62" fillId="0" borderId="0" xfId="10" applyFont="1">
      <alignment vertical="center"/>
    </xf>
    <xf numFmtId="0" fontId="69" fillId="0" borderId="0" xfId="5" applyFont="1">
      <alignment vertical="center"/>
    </xf>
    <xf numFmtId="0" fontId="3" fillId="0" borderId="0" xfId="5" applyFont="1">
      <alignment vertical="center"/>
    </xf>
    <xf numFmtId="0" fontId="70" fillId="0" borderId="0" xfId="11" applyFont="1"/>
    <xf numFmtId="0" fontId="69" fillId="0" borderId="0" xfId="5" applyFont="1" applyAlignment="1">
      <alignment horizontal="right" vertical="center"/>
    </xf>
    <xf numFmtId="0" fontId="72" fillId="0" borderId="0" xfId="5" applyFont="1">
      <alignment vertical="center"/>
    </xf>
    <xf numFmtId="0" fontId="24" fillId="0" borderId="0" xfId="1" applyFont="1" applyAlignment="1">
      <alignment vertical="center"/>
    </xf>
    <xf numFmtId="0" fontId="76" fillId="6" borderId="1" xfId="10" applyFont="1" applyFill="1" applyBorder="1" applyAlignment="1">
      <alignment horizontal="center" vertical="center"/>
    </xf>
    <xf numFmtId="180" fontId="76" fillId="6" borderId="1" xfId="10" applyNumberFormat="1" applyFont="1" applyFill="1" applyBorder="1" applyAlignment="1">
      <alignment horizontal="center" vertical="center"/>
    </xf>
    <xf numFmtId="181" fontId="76" fillId="6" borderId="1" xfId="10" applyNumberFormat="1" applyFont="1" applyFill="1" applyBorder="1" applyAlignment="1">
      <alignment horizontal="center" vertical="center"/>
    </xf>
    <xf numFmtId="0" fontId="73" fillId="0" borderId="0" xfId="0" applyFont="1" applyBorder="1" applyAlignment="1">
      <alignment vertical="center"/>
    </xf>
    <xf numFmtId="0" fontId="17" fillId="0" borderId="1" xfId="0" applyFont="1" applyBorder="1" applyAlignment="1">
      <alignment horizontal="center" vertical="center" wrapText="1"/>
    </xf>
    <xf numFmtId="179" fontId="76" fillId="6" borderId="1" xfId="10" applyNumberFormat="1" applyFont="1" applyFill="1" applyBorder="1" applyAlignment="1">
      <alignment horizontal="left" vertical="center" wrapText="1"/>
    </xf>
    <xf numFmtId="0" fontId="76" fillId="2" borderId="1" xfId="10" applyFont="1" applyFill="1" applyBorder="1" applyAlignment="1">
      <alignment horizontal="center" vertical="center"/>
    </xf>
    <xf numFmtId="179" fontId="15" fillId="0" borderId="3" xfId="8" applyNumberFormat="1" applyFont="1" applyFill="1" applyBorder="1" applyAlignment="1">
      <alignment horizontal="right" vertical="center"/>
    </xf>
    <xf numFmtId="179" fontId="74" fillId="6" borderId="1" xfId="10" applyNumberFormat="1" applyFont="1" applyFill="1" applyBorder="1" applyAlignment="1">
      <alignment horizontal="right" vertical="center"/>
    </xf>
    <xf numFmtId="0" fontId="44" fillId="0" borderId="0" xfId="0" applyFont="1" applyBorder="1" applyAlignment="1">
      <alignment horizontal="right" vertical="center"/>
    </xf>
    <xf numFmtId="0" fontId="68" fillId="0" borderId="0" xfId="0" applyFont="1" applyFill="1" applyAlignment="1">
      <alignment vertical="center" wrapText="1"/>
    </xf>
    <xf numFmtId="0" fontId="78" fillId="0" borderId="0" xfId="5" applyFont="1">
      <alignment vertical="center"/>
    </xf>
    <xf numFmtId="0" fontId="69" fillId="0" borderId="0" xfId="5" applyFont="1" applyBorder="1" applyAlignment="1">
      <alignment horizontal="center" vertical="center"/>
    </xf>
    <xf numFmtId="182" fontId="69" fillId="0" borderId="0" xfId="5" applyNumberFormat="1" applyFont="1" applyFill="1" applyBorder="1" applyAlignment="1">
      <alignment horizontal="right" vertical="center"/>
    </xf>
    <xf numFmtId="0" fontId="62" fillId="0" borderId="0" xfId="10" applyFont="1" applyAlignment="1">
      <alignment vertical="center"/>
    </xf>
    <xf numFmtId="0" fontId="79" fillId="0" borderId="0" xfId="10" applyFont="1" applyAlignment="1">
      <alignment vertical="center"/>
    </xf>
    <xf numFmtId="0" fontId="21" fillId="0" borderId="9" xfId="7" applyFont="1" applyBorder="1" applyAlignment="1">
      <alignment horizontal="distributed" vertical="center"/>
    </xf>
    <xf numFmtId="0" fontId="24" fillId="0" borderId="0" xfId="0" applyFont="1" applyBorder="1" applyAlignment="1">
      <alignment horizontal="left" vertical="center" wrapText="1"/>
    </xf>
    <xf numFmtId="0" fontId="21" fillId="0" borderId="0" xfId="7" applyFont="1" applyBorder="1" applyAlignment="1">
      <alignment shrinkToFit="1"/>
    </xf>
    <xf numFmtId="0" fontId="23" fillId="0" borderId="0" xfId="7" applyFont="1" applyBorder="1" applyAlignment="1">
      <alignment horizontal="distributed" vertical="center" justifyLastLine="1"/>
    </xf>
    <xf numFmtId="0" fontId="81" fillId="0" borderId="0" xfId="12" applyFont="1" applyProtection="1">
      <alignment vertical="center"/>
    </xf>
    <xf numFmtId="0" fontId="81" fillId="0" borderId="0" xfId="12" applyFont="1">
      <alignment vertical="center"/>
    </xf>
    <xf numFmtId="0" fontId="82" fillId="0" borderId="0" xfId="12" applyFont="1" applyProtection="1">
      <alignment vertical="center"/>
    </xf>
    <xf numFmtId="0" fontId="82" fillId="0" borderId="0" xfId="12" applyFont="1" applyAlignment="1" applyProtection="1">
      <alignment vertical="center"/>
    </xf>
    <xf numFmtId="0" fontId="82" fillId="0" borderId="0" xfId="12" applyFont="1" applyAlignment="1" applyProtection="1">
      <alignment horizontal="right" vertical="center"/>
    </xf>
    <xf numFmtId="0" fontId="82" fillId="0" borderId="0" xfId="12" applyFont="1" applyAlignment="1" applyProtection="1">
      <alignment horizontal="center" vertical="center"/>
    </xf>
    <xf numFmtId="0" fontId="81" fillId="0" borderId="0" xfId="12" applyFont="1" applyAlignment="1" applyProtection="1">
      <alignment vertical="center"/>
    </xf>
    <xf numFmtId="0" fontId="81" fillId="0" borderId="0" xfId="12" applyFont="1" applyFill="1" applyProtection="1">
      <alignment vertical="center"/>
    </xf>
    <xf numFmtId="0" fontId="82" fillId="0" borderId="0" xfId="12" applyFont="1" applyFill="1" applyAlignment="1" applyProtection="1">
      <alignment horizontal="center" vertical="center"/>
    </xf>
    <xf numFmtId="5" fontId="81" fillId="0" borderId="0" xfId="12" applyNumberFormat="1" applyFont="1" applyFill="1" applyAlignment="1" applyProtection="1">
      <alignment vertical="center"/>
    </xf>
    <xf numFmtId="5" fontId="81" fillId="0" borderId="0" xfId="12" applyNumberFormat="1" applyFont="1" applyAlignment="1" applyProtection="1">
      <alignment vertical="center"/>
    </xf>
    <xf numFmtId="0" fontId="58" fillId="0" borderId="0" xfId="12" applyFont="1" applyAlignment="1" applyProtection="1">
      <alignment horizontal="center" vertical="center"/>
    </xf>
    <xf numFmtId="0" fontId="58" fillId="0" borderId="0" xfId="12" applyFont="1" applyProtection="1">
      <alignment vertical="center"/>
    </xf>
    <xf numFmtId="0" fontId="81" fillId="0" borderId="0" xfId="12" applyFont="1" applyAlignment="1" applyProtection="1">
      <alignment horizontal="center" vertical="center"/>
    </xf>
    <xf numFmtId="0" fontId="81" fillId="0" borderId="0" xfId="12" applyFont="1" applyAlignment="1" applyProtection="1">
      <alignment vertical="center" shrinkToFit="1"/>
    </xf>
    <xf numFmtId="0" fontId="85" fillId="0" borderId="0" xfId="12" applyFont="1">
      <alignment vertical="center"/>
    </xf>
    <xf numFmtId="0" fontId="85" fillId="0" borderId="0" xfId="12" applyFont="1" applyProtection="1">
      <alignment vertical="center"/>
    </xf>
    <xf numFmtId="0" fontId="82" fillId="0" borderId="0" xfId="12" applyFont="1" applyAlignment="1">
      <alignment horizontal="center" vertical="center"/>
    </xf>
    <xf numFmtId="0" fontId="57" fillId="0" borderId="0" xfId="5" applyFont="1" applyFill="1" applyBorder="1" applyAlignment="1">
      <alignment vertical="center"/>
    </xf>
    <xf numFmtId="0" fontId="57" fillId="0" borderId="13" xfId="5" applyFont="1" applyFill="1" applyBorder="1" applyAlignment="1">
      <alignment vertical="center"/>
    </xf>
    <xf numFmtId="179" fontId="15" fillId="0" borderId="9" xfId="8" applyNumberFormat="1" applyFont="1" applyFill="1" applyBorder="1" applyAlignment="1">
      <alignment horizontal="right" vertical="center"/>
    </xf>
    <xf numFmtId="0" fontId="24" fillId="0" borderId="0" xfId="0" applyFont="1" applyAlignment="1">
      <alignment vertical="center"/>
    </xf>
    <xf numFmtId="0" fontId="86" fillId="0" borderId="0" xfId="10" applyFont="1" applyAlignment="1"/>
    <xf numFmtId="0" fontId="58" fillId="0" borderId="0" xfId="10" applyFont="1" applyAlignment="1"/>
    <xf numFmtId="0" fontId="82" fillId="0" borderId="0" xfId="0" applyFont="1" applyAlignment="1">
      <alignment horizontal="justify" vertical="center"/>
    </xf>
    <xf numFmtId="0" fontId="57" fillId="0" borderId="0" xfId="0" applyFont="1" applyAlignment="1">
      <alignment horizontal="justify" vertical="center"/>
    </xf>
    <xf numFmtId="0" fontId="58" fillId="0" borderId="0" xfId="0" applyFont="1" applyAlignment="1"/>
    <xf numFmtId="0" fontId="87" fillId="0" borderId="0" xfId="0" applyFont="1" applyAlignment="1"/>
    <xf numFmtId="0" fontId="90" fillId="0" borderId="0" xfId="13" applyFont="1" applyAlignment="1"/>
    <xf numFmtId="0" fontId="84" fillId="0" borderId="0" xfId="0" applyFont="1" applyAlignment="1"/>
    <xf numFmtId="176" fontId="25" fillId="0" borderId="0" xfId="1" applyNumberFormat="1" applyFont="1" applyAlignment="1">
      <alignment vertical="center"/>
    </xf>
    <xf numFmtId="176" fontId="91" fillId="0" borderId="0" xfId="1" applyNumberFormat="1" applyFont="1" applyAlignment="1">
      <alignment vertical="center"/>
    </xf>
    <xf numFmtId="0" fontId="92" fillId="0" borderId="0" xfId="7" applyFont="1" applyAlignment="1">
      <alignment vertical="center"/>
    </xf>
    <xf numFmtId="0" fontId="61" fillId="0" borderId="0" xfId="7" applyFont="1" applyAlignment="1" applyProtection="1">
      <alignment vertical="center"/>
    </xf>
    <xf numFmtId="0" fontId="84" fillId="0" borderId="0" xfId="7" applyFont="1" applyAlignment="1">
      <alignment vertical="center"/>
    </xf>
    <xf numFmtId="0" fontId="57" fillId="0" borderId="0" xfId="12" applyFont="1" applyFill="1" applyBorder="1" applyAlignment="1" applyProtection="1">
      <alignment vertical="center" shrinkToFit="1"/>
    </xf>
    <xf numFmtId="0" fontId="84" fillId="0" borderId="0" xfId="7" applyFont="1" applyAlignment="1" applyProtection="1">
      <alignment vertical="center"/>
    </xf>
    <xf numFmtId="0" fontId="61" fillId="0" borderId="0" xfId="7" applyFont="1" applyAlignment="1" applyProtection="1">
      <alignment horizontal="right" vertical="center"/>
    </xf>
    <xf numFmtId="0" fontId="61" fillId="0" borderId="0" xfId="7" applyFont="1" applyBorder="1" applyAlignment="1" applyProtection="1">
      <alignment vertical="center"/>
    </xf>
    <xf numFmtId="0" fontId="21" fillId="0" borderId="5" xfId="1" applyFont="1" applyBorder="1" applyAlignment="1">
      <alignment horizontal="distributed" vertical="center" justifyLastLine="1"/>
    </xf>
    <xf numFmtId="0" fontId="21" fillId="0" borderId="0" xfId="7" applyFont="1" applyBorder="1" applyAlignment="1">
      <alignment shrinkToFit="1"/>
    </xf>
    <xf numFmtId="0" fontId="23" fillId="0" borderId="0" xfId="7" applyFont="1" applyBorder="1" applyAlignment="1">
      <alignment horizontal="distributed" vertical="center" justifyLastLine="1"/>
    </xf>
    <xf numFmtId="0" fontId="21" fillId="0" borderId="9" xfId="7" applyFont="1" applyBorder="1" applyAlignment="1">
      <alignment horizontal="distributed" vertical="center"/>
    </xf>
    <xf numFmtId="0" fontId="24" fillId="0" borderId="0" xfId="0" applyFont="1" applyBorder="1" applyAlignment="1">
      <alignment horizontal="left" vertical="center" wrapText="1"/>
    </xf>
    <xf numFmtId="14" fontId="15" fillId="0" borderId="9" xfId="8" applyNumberFormat="1" applyFont="1" applyFill="1" applyBorder="1" applyAlignment="1">
      <alignment horizontal="right" vertical="center"/>
    </xf>
    <xf numFmtId="0" fontId="95" fillId="0" borderId="0" xfId="13" applyFont="1" applyAlignment="1"/>
    <xf numFmtId="5" fontId="81" fillId="0" borderId="0" xfId="12" applyNumberFormat="1" applyFont="1" applyFill="1" applyAlignment="1" applyProtection="1">
      <alignment vertical="center" shrinkToFit="1"/>
    </xf>
    <xf numFmtId="0" fontId="81" fillId="0" borderId="0" xfId="12" applyFont="1" applyAlignment="1" applyProtection="1">
      <alignment vertical="center"/>
    </xf>
    <xf numFmtId="5" fontId="81" fillId="0" borderId="0" xfId="12" applyNumberFormat="1" applyFont="1" applyAlignment="1" applyProtection="1">
      <alignment vertical="center"/>
    </xf>
    <xf numFmtId="179" fontId="15" fillId="0" borderId="1" xfId="8" applyNumberFormat="1" applyFont="1" applyFill="1" applyBorder="1" applyAlignment="1">
      <alignment horizontal="right" vertical="center"/>
    </xf>
    <xf numFmtId="183" fontId="81" fillId="0" borderId="0" xfId="12" applyNumberFormat="1" applyFont="1" applyAlignment="1" applyProtection="1">
      <alignment vertical="center" shrinkToFit="1"/>
    </xf>
    <xf numFmtId="0" fontId="58" fillId="9" borderId="33" xfId="0" applyFont="1" applyFill="1" applyBorder="1" applyAlignment="1"/>
    <xf numFmtId="0" fontId="58" fillId="9" borderId="0" xfId="0" applyFont="1" applyFill="1" applyBorder="1" applyAlignment="1"/>
    <xf numFmtId="0" fontId="88" fillId="9" borderId="0" xfId="0" applyFont="1" applyFill="1" applyBorder="1" applyAlignment="1">
      <alignment horizontal="center" vertical="center"/>
    </xf>
    <xf numFmtId="0" fontId="58" fillId="9" borderId="35" xfId="0" applyFont="1" applyFill="1" applyBorder="1" applyAlignment="1"/>
    <xf numFmtId="0" fontId="58" fillId="9" borderId="36" xfId="0" applyFont="1" applyFill="1" applyBorder="1" applyAlignment="1"/>
    <xf numFmtId="0" fontId="88" fillId="9" borderId="36" xfId="0" applyFont="1" applyFill="1" applyBorder="1" applyAlignment="1">
      <alignment horizontal="center" vertical="center"/>
    </xf>
    <xf numFmtId="177" fontId="21" fillId="7" borderId="5" xfId="8" applyNumberFormat="1" applyFont="1" applyFill="1" applyBorder="1" applyAlignment="1">
      <alignment horizontal="center" vertical="center" wrapText="1"/>
    </xf>
    <xf numFmtId="179" fontId="15" fillId="7" borderId="9" xfId="8" applyNumberFormat="1" applyFont="1" applyFill="1" applyBorder="1" applyAlignment="1">
      <alignment horizontal="right" vertical="center"/>
    </xf>
    <xf numFmtId="179" fontId="15" fillId="0" borderId="5" xfId="8" applyNumberFormat="1" applyFont="1" applyFill="1" applyBorder="1" applyAlignment="1">
      <alignment horizontal="right" vertical="center"/>
    </xf>
    <xf numFmtId="179" fontId="15" fillId="0" borderId="1" xfId="6" applyNumberFormat="1" applyFont="1" applyFill="1" applyBorder="1" applyAlignment="1">
      <alignment horizontal="right" vertical="center" shrinkToFit="1"/>
    </xf>
    <xf numFmtId="14" fontId="15" fillId="7" borderId="1" xfId="1" applyNumberFormat="1" applyFont="1" applyFill="1" applyBorder="1" applyAlignment="1">
      <alignment horizontal="center" vertical="center"/>
    </xf>
    <xf numFmtId="0" fontId="15" fillId="7" borderId="1" xfId="1" applyFont="1" applyFill="1" applyBorder="1" applyAlignment="1">
      <alignment vertical="center"/>
    </xf>
    <xf numFmtId="177" fontId="20" fillId="7" borderId="5" xfId="8" applyNumberFormat="1" applyFont="1" applyFill="1" applyBorder="1" applyAlignment="1">
      <alignment horizontal="center" vertical="center" wrapText="1"/>
    </xf>
    <xf numFmtId="185" fontId="15" fillId="7" borderId="1" xfId="1" applyNumberFormat="1" applyFont="1" applyFill="1" applyBorder="1" applyAlignment="1">
      <alignment horizontal="center" vertical="center"/>
    </xf>
    <xf numFmtId="0" fontId="3" fillId="7" borderId="1" xfId="5" applyFont="1" applyFill="1" applyBorder="1" applyAlignment="1" applyProtection="1">
      <alignment vertical="center" wrapText="1"/>
      <protection locked="0"/>
    </xf>
    <xf numFmtId="179" fontId="15" fillId="7" borderId="17" xfId="5" applyNumberFormat="1" applyFont="1" applyFill="1" applyBorder="1" applyAlignment="1" applyProtection="1">
      <alignment vertical="center" shrinkToFit="1"/>
      <protection locked="0"/>
    </xf>
    <xf numFmtId="179" fontId="15" fillId="7" borderId="18" xfId="5" applyNumberFormat="1" applyFont="1" applyFill="1" applyBorder="1" applyAlignment="1" applyProtection="1">
      <alignment vertical="center" shrinkToFit="1"/>
      <protection locked="0"/>
    </xf>
    <xf numFmtId="179" fontId="15" fillId="7" borderId="20" xfId="5" applyNumberFormat="1" applyFont="1" applyFill="1" applyBorder="1" applyAlignment="1" applyProtection="1">
      <alignment vertical="center" shrinkToFit="1"/>
      <protection locked="0"/>
    </xf>
    <xf numFmtId="179" fontId="15" fillId="7" borderId="3" xfId="5" applyNumberFormat="1" applyFont="1" applyFill="1" applyBorder="1" applyAlignment="1" applyProtection="1">
      <alignment vertical="center" shrinkToFit="1"/>
      <protection locked="0"/>
    </xf>
    <xf numFmtId="179" fontId="15" fillId="7" borderId="7" xfId="5" applyNumberFormat="1" applyFont="1" applyFill="1" applyBorder="1" applyAlignment="1" applyProtection="1">
      <alignment vertical="center" shrinkToFit="1"/>
      <protection locked="0"/>
    </xf>
    <xf numFmtId="179" fontId="15" fillId="0" borderId="23" xfId="6" applyNumberFormat="1" applyFont="1" applyFill="1" applyBorder="1" applyAlignment="1" applyProtection="1">
      <alignment vertical="center" shrinkToFit="1"/>
    </xf>
    <xf numFmtId="179" fontId="15" fillId="7" borderId="5" xfId="5" applyNumberFormat="1" applyFont="1" applyFill="1" applyBorder="1" applyAlignment="1" applyProtection="1">
      <alignment horizontal="right" vertical="center" wrapText="1"/>
      <protection locked="0"/>
    </xf>
    <xf numFmtId="0" fontId="15" fillId="7" borderId="9" xfId="5" applyFont="1" applyFill="1" applyBorder="1" applyAlignment="1" applyProtection="1">
      <alignment horizontal="center" vertical="center" wrapText="1"/>
      <protection locked="0"/>
    </xf>
    <xf numFmtId="179" fontId="15" fillId="7" borderId="17" xfId="5" applyNumberFormat="1" applyFont="1" applyFill="1" applyBorder="1" applyAlignment="1" applyProtection="1">
      <alignment horizontal="right" vertical="center" wrapText="1" shrinkToFit="1"/>
      <protection locked="0"/>
    </xf>
    <xf numFmtId="178" fontId="15" fillId="7" borderId="24" xfId="6" applyNumberFormat="1" applyFont="1" applyFill="1" applyBorder="1" applyAlignment="1" applyProtection="1">
      <alignment horizontal="center" vertical="center" shrinkToFit="1"/>
      <protection locked="0"/>
    </xf>
    <xf numFmtId="179" fontId="15" fillId="7" borderId="18" xfId="5" applyNumberFormat="1" applyFont="1" applyFill="1" applyBorder="1" applyAlignment="1" applyProtection="1">
      <alignment horizontal="right" vertical="center" wrapText="1" shrinkToFit="1"/>
      <protection locked="0"/>
    </xf>
    <xf numFmtId="178" fontId="15" fillId="7" borderId="19" xfId="6" applyNumberFormat="1" applyFont="1" applyFill="1" applyBorder="1" applyAlignment="1" applyProtection="1">
      <alignment horizontal="center" vertical="center" shrinkToFit="1"/>
      <protection locked="0"/>
    </xf>
    <xf numFmtId="179" fontId="15" fillId="7" borderId="20" xfId="5" applyNumberFormat="1" applyFont="1" applyFill="1" applyBorder="1" applyAlignment="1" applyProtection="1">
      <alignment horizontal="right" vertical="center" wrapText="1" shrinkToFit="1"/>
      <protection locked="0"/>
    </xf>
    <xf numFmtId="178" fontId="15" fillId="7" borderId="27" xfId="6" applyNumberFormat="1" applyFont="1" applyFill="1" applyBorder="1" applyAlignment="1" applyProtection="1">
      <alignment horizontal="center" vertical="center" shrinkToFit="1"/>
      <protection locked="0"/>
    </xf>
    <xf numFmtId="179" fontId="15" fillId="0" borderId="23" xfId="6" applyNumberFormat="1" applyFont="1" applyFill="1" applyBorder="1" applyAlignment="1" applyProtection="1">
      <alignment horizontal="right" vertical="center" wrapText="1" shrinkToFit="1"/>
    </xf>
    <xf numFmtId="0" fontId="5" fillId="0" borderId="1" xfId="1" applyFont="1" applyFill="1" applyBorder="1" applyAlignment="1">
      <alignment vertical="center"/>
    </xf>
    <xf numFmtId="0" fontId="23" fillId="0" borderId="0" xfId="1" applyFont="1" applyFill="1" applyAlignment="1">
      <alignment horizontal="left" vertical="center"/>
    </xf>
    <xf numFmtId="0" fontId="35" fillId="0" borderId="0" xfId="1" applyFont="1" applyFill="1" applyAlignment="1">
      <alignment horizontal="left" vertical="center"/>
    </xf>
    <xf numFmtId="0" fontId="35" fillId="0" borderId="0" xfId="1" applyFont="1" applyFill="1" applyAlignment="1">
      <alignment vertical="center"/>
    </xf>
    <xf numFmtId="0" fontId="23" fillId="0" borderId="0" xfId="1" applyFont="1" applyFill="1" applyAlignment="1">
      <alignment vertical="center"/>
    </xf>
    <xf numFmtId="0" fontId="23" fillId="0" borderId="0" xfId="1" applyFont="1" applyFill="1" applyBorder="1" applyAlignment="1">
      <alignment horizontal="left" vertical="center"/>
    </xf>
    <xf numFmtId="0" fontId="35" fillId="0" borderId="0" xfId="7" applyFont="1" applyFill="1" applyBorder="1" applyAlignment="1">
      <alignment horizontal="distributed" vertical="center" shrinkToFit="1"/>
    </xf>
    <xf numFmtId="0" fontId="35" fillId="0" borderId="0" xfId="7" applyFont="1" applyFill="1" applyBorder="1" applyAlignment="1">
      <alignment horizontal="center" vertical="center" shrinkToFit="1"/>
    </xf>
    <xf numFmtId="0" fontId="23" fillId="0" borderId="0" xfId="1" applyFont="1" applyFill="1" applyBorder="1" applyAlignment="1">
      <alignment vertical="center"/>
    </xf>
    <xf numFmtId="0" fontId="35" fillId="0" borderId="0" xfId="7" applyFont="1" applyFill="1" applyBorder="1" applyAlignment="1">
      <alignment vertical="center" shrinkToFit="1"/>
    </xf>
    <xf numFmtId="0" fontId="23" fillId="0" borderId="0" xfId="1" applyFont="1" applyFill="1" applyAlignment="1">
      <alignment horizontal="right"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3" fillId="0" borderId="0" xfId="7" applyFont="1" applyFill="1" applyBorder="1" applyAlignment="1">
      <alignment horizontal="distributed" vertical="center" justifyLastLine="1"/>
    </xf>
    <xf numFmtId="0" fontId="24" fillId="0" borderId="0" xfId="0" applyFont="1" applyFill="1" applyAlignment="1">
      <alignment horizontal="right" vertical="center" wrapText="1"/>
    </xf>
    <xf numFmtId="0" fontId="24" fillId="0" borderId="0" xfId="0" applyFont="1" applyFill="1" applyBorder="1" applyAlignment="1">
      <alignment vertical="center"/>
    </xf>
    <xf numFmtId="0" fontId="24" fillId="0" borderId="0" xfId="0" applyFont="1" applyFill="1" applyBorder="1">
      <alignment vertical="center"/>
    </xf>
    <xf numFmtId="0" fontId="35" fillId="0" borderId="0" xfId="7" applyFont="1" applyFill="1" applyBorder="1" applyAlignment="1">
      <alignment shrinkToFit="1"/>
    </xf>
    <xf numFmtId="0" fontId="24" fillId="0" borderId="0" xfId="1" applyFont="1" applyFill="1" applyAlignment="1">
      <alignment vertical="center"/>
    </xf>
    <xf numFmtId="0" fontId="20" fillId="0" borderId="0" xfId="1" applyFont="1" applyFill="1" applyAlignment="1">
      <alignment vertical="center"/>
    </xf>
    <xf numFmtId="0" fontId="5" fillId="0" borderId="0" xfId="1" applyFont="1" applyFill="1" applyBorder="1" applyAlignment="1">
      <alignment vertical="center"/>
    </xf>
    <xf numFmtId="0" fontId="21" fillId="0" borderId="0" xfId="7" applyFont="1" applyFill="1" applyBorder="1" applyAlignment="1">
      <alignment shrinkToFit="1"/>
    </xf>
    <xf numFmtId="0" fontId="27" fillId="0" borderId="0" xfId="1" applyFont="1" applyFill="1" applyAlignment="1">
      <alignment horizontal="left" vertical="center"/>
    </xf>
    <xf numFmtId="0" fontId="20" fillId="0" borderId="0" xfId="1" applyFont="1" applyFill="1" applyBorder="1" applyAlignment="1">
      <alignment vertical="center"/>
    </xf>
    <xf numFmtId="0" fontId="27" fillId="0" borderId="0" xfId="1" applyFont="1" applyFill="1" applyBorder="1" applyAlignment="1">
      <alignment vertical="center"/>
    </xf>
    <xf numFmtId="0" fontId="21" fillId="0" borderId="1" xfId="1" applyFont="1" applyFill="1" applyBorder="1" applyAlignment="1">
      <alignment horizontal="center" vertical="center"/>
    </xf>
    <xf numFmtId="0" fontId="21"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3" fillId="0" borderId="1" xfId="1" applyFont="1" applyFill="1" applyBorder="1" applyAlignment="1">
      <alignment horizontal="center" vertical="center"/>
    </xf>
    <xf numFmtId="0" fontId="16" fillId="0" borderId="1" xfId="1" applyFont="1" applyFill="1" applyBorder="1" applyAlignment="1">
      <alignment vertical="center" wrapText="1"/>
    </xf>
    <xf numFmtId="0" fontId="5" fillId="0" borderId="0" xfId="1" applyFont="1" applyFill="1" applyBorder="1" applyAlignment="1">
      <alignment horizontal="right" vertical="center"/>
    </xf>
    <xf numFmtId="0" fontId="5" fillId="0" borderId="0" xfId="1" applyFont="1" applyFill="1" applyAlignment="1">
      <alignment vertical="center"/>
    </xf>
    <xf numFmtId="0" fontId="27" fillId="0" borderId="0" xfId="1" applyFont="1" applyFill="1" applyAlignment="1">
      <alignment vertical="center"/>
    </xf>
    <xf numFmtId="0" fontId="26" fillId="0" borderId="0" xfId="1" applyFont="1" applyFill="1" applyAlignment="1">
      <alignment vertical="center"/>
    </xf>
    <xf numFmtId="0" fontId="26" fillId="0" borderId="0" xfId="1" applyFont="1" applyFill="1" applyAlignment="1">
      <alignment horizontal="right" vertical="center"/>
    </xf>
    <xf numFmtId="0" fontId="21" fillId="0" borderId="5" xfId="1" applyFont="1" applyFill="1" applyBorder="1" applyAlignment="1">
      <alignment horizontal="distributed" vertical="center" justifyLastLine="1"/>
    </xf>
    <xf numFmtId="0" fontId="21" fillId="0" borderId="9" xfId="7" applyFont="1" applyFill="1" applyBorder="1" applyAlignment="1">
      <alignment horizontal="distributed" vertical="center" indent="6"/>
    </xf>
    <xf numFmtId="0" fontId="21" fillId="0" borderId="9" xfId="7" applyFont="1" applyFill="1" applyBorder="1" applyAlignment="1">
      <alignment horizontal="distributed" vertical="center"/>
    </xf>
    <xf numFmtId="0" fontId="21" fillId="0" borderId="10" xfId="1" applyFont="1" applyFill="1" applyBorder="1" applyAlignment="1">
      <alignment horizontal="distributed" vertical="center" justifyLastLine="1"/>
    </xf>
    <xf numFmtId="0" fontId="21" fillId="0" borderId="9" xfId="1" applyFont="1" applyFill="1" applyBorder="1" applyAlignment="1">
      <alignment horizontal="center" vertical="center" justifyLastLine="1"/>
    </xf>
    <xf numFmtId="0" fontId="21" fillId="0" borderId="13" xfId="1" applyFont="1" applyFill="1" applyBorder="1" applyAlignment="1">
      <alignment horizontal="distributed" vertical="center" justifyLastLine="1"/>
    </xf>
    <xf numFmtId="0" fontId="22" fillId="0" borderId="10" xfId="0" applyFont="1" applyFill="1" applyBorder="1" applyAlignment="1">
      <alignment vertical="center" justifyLastLine="1"/>
    </xf>
    <xf numFmtId="0" fontId="21" fillId="0" borderId="7" xfId="1" applyFont="1" applyFill="1" applyBorder="1" applyAlignment="1">
      <alignment horizontal="distributed" vertical="center"/>
    </xf>
    <xf numFmtId="0" fontId="21" fillId="0" borderId="11" xfId="1" quotePrefix="1" applyFont="1" applyFill="1" applyBorder="1" applyAlignment="1">
      <alignment horizontal="distributed" vertical="center"/>
    </xf>
    <xf numFmtId="0" fontId="21" fillId="0" borderId="11" xfId="1" applyFont="1" applyFill="1" applyBorder="1" applyAlignment="1">
      <alignment horizontal="distributed" vertical="center"/>
    </xf>
    <xf numFmtId="0" fontId="21" fillId="0" borderId="7" xfId="1" applyFont="1" applyFill="1" applyBorder="1" applyAlignment="1">
      <alignment horizontal="center" vertical="center" shrinkToFit="1"/>
    </xf>
    <xf numFmtId="0" fontId="39" fillId="0" borderId="0" xfId="1" applyFont="1" applyFill="1" applyAlignment="1">
      <alignment horizontal="left" vertical="center"/>
    </xf>
    <xf numFmtId="0" fontId="16" fillId="0" borderId="0" xfId="1" applyFont="1" applyFill="1" applyBorder="1" applyAlignment="1">
      <alignment vertical="center" wrapText="1"/>
    </xf>
    <xf numFmtId="0" fontId="3" fillId="0" borderId="55" xfId="5" applyFont="1" applyBorder="1" applyAlignment="1">
      <alignment vertical="center" shrinkToFit="1"/>
    </xf>
    <xf numFmtId="0" fontId="3" fillId="0" borderId="7" xfId="5" applyFont="1" applyBorder="1" applyAlignment="1">
      <alignment vertical="center" shrinkToFit="1"/>
    </xf>
    <xf numFmtId="0" fontId="3" fillId="0" borderId="1" xfId="5" applyFont="1" applyFill="1" applyBorder="1" applyAlignment="1">
      <alignment horizontal="left" vertical="center" shrinkToFit="1"/>
    </xf>
    <xf numFmtId="0" fontId="3" fillId="0" borderId="4" xfId="5" applyFont="1" applyFill="1" applyBorder="1" applyAlignment="1">
      <alignment horizontal="left" vertical="center" shrinkToFit="1"/>
    </xf>
    <xf numFmtId="0" fontId="3" fillId="0" borderId="12" xfId="5" applyFont="1" applyFill="1" applyBorder="1" applyAlignment="1">
      <alignment horizontal="left" vertical="center" shrinkToFit="1"/>
    </xf>
    <xf numFmtId="0" fontId="3" fillId="0" borderId="3" xfId="5" applyFont="1" applyBorder="1" applyAlignment="1">
      <alignment vertical="center" shrinkToFit="1"/>
    </xf>
    <xf numFmtId="0" fontId="3" fillId="0" borderId="3" xfId="5" applyFont="1" applyFill="1" applyBorder="1" applyAlignment="1">
      <alignment horizontal="left" vertical="center" shrinkToFit="1"/>
    </xf>
    <xf numFmtId="0" fontId="3" fillId="0" borderId="1" xfId="5" applyFont="1" applyBorder="1" applyAlignment="1">
      <alignment horizontal="left" vertical="center" shrinkToFit="1"/>
    </xf>
    <xf numFmtId="0" fontId="3" fillId="7" borderId="4" xfId="5" applyFont="1" applyFill="1" applyBorder="1" applyAlignment="1">
      <alignment horizontal="left" vertical="center" shrinkToFit="1"/>
    </xf>
    <xf numFmtId="0" fontId="3" fillId="0" borderId="12" xfId="5" applyFont="1" applyBorder="1" applyAlignment="1">
      <alignment horizontal="left" vertical="center" shrinkToFit="1"/>
    </xf>
    <xf numFmtId="0" fontId="3" fillId="0" borderId="3" xfId="5" applyFont="1" applyBorder="1" applyAlignment="1">
      <alignment horizontal="left" vertical="center" shrinkToFit="1"/>
    </xf>
    <xf numFmtId="178" fontId="15" fillId="7" borderId="24" xfId="6" applyNumberFormat="1" applyFont="1" applyFill="1" applyBorder="1" applyAlignment="1" applyProtection="1">
      <alignment horizontal="left" vertical="center" wrapText="1"/>
      <protection locked="0"/>
    </xf>
    <xf numFmtId="178" fontId="15" fillId="7" borderId="19" xfId="6" applyNumberFormat="1" applyFont="1" applyFill="1" applyBorder="1" applyAlignment="1" applyProtection="1">
      <alignment horizontal="left" vertical="center" wrapText="1"/>
      <protection locked="0"/>
    </xf>
    <xf numFmtId="178" fontId="15" fillId="7" borderId="25" xfId="6" applyNumberFormat="1" applyFont="1" applyFill="1" applyBorder="1" applyAlignment="1" applyProtection="1">
      <alignment horizontal="left" vertical="center" wrapText="1"/>
      <protection locked="0"/>
    </xf>
    <xf numFmtId="178" fontId="15" fillId="7" borderId="1" xfId="6" applyNumberFormat="1" applyFont="1" applyFill="1" applyBorder="1" applyAlignment="1" applyProtection="1">
      <alignment horizontal="left" vertical="center" wrapText="1"/>
      <protection locked="0"/>
    </xf>
    <xf numFmtId="178" fontId="15" fillId="7" borderId="10" xfId="6" applyNumberFormat="1" applyFont="1" applyFill="1" applyBorder="1" applyAlignment="1" applyProtection="1">
      <alignment horizontal="left" vertical="center" wrapText="1"/>
      <protection locked="0"/>
    </xf>
    <xf numFmtId="0" fontId="96" fillId="2" borderId="68" xfId="13" applyFont="1" applyFill="1" applyBorder="1" applyAlignment="1">
      <alignment vertical="center" wrapText="1"/>
    </xf>
    <xf numFmtId="0" fontId="97" fillId="2" borderId="68" xfId="13" applyFont="1" applyFill="1" applyBorder="1" applyAlignment="1">
      <alignment vertical="center" wrapText="1"/>
    </xf>
    <xf numFmtId="0" fontId="62" fillId="7" borderId="1" xfId="10" applyFont="1" applyFill="1" applyBorder="1" applyAlignment="1">
      <alignment horizontal="center" vertical="center"/>
    </xf>
    <xf numFmtId="0" fontId="62" fillId="7" borderId="1" xfId="10" applyFont="1" applyFill="1" applyBorder="1" applyAlignment="1">
      <alignment horizontal="center" vertical="center" shrinkToFit="1"/>
    </xf>
    <xf numFmtId="180" fontId="62" fillId="7" borderId="1" xfId="10" applyNumberFormat="1"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64" fillId="0" borderId="9" xfId="10" applyFont="1" applyBorder="1" applyAlignment="1">
      <alignment horizontal="center" vertical="center" wrapText="1"/>
    </xf>
    <xf numFmtId="0" fontId="0" fillId="0" borderId="2" xfId="0" applyBorder="1" applyAlignment="1">
      <alignment horizontal="center" vertical="center" wrapText="1"/>
    </xf>
    <xf numFmtId="0" fontId="62" fillId="0" borderId="0" xfId="14" applyFont="1">
      <alignment vertical="center"/>
    </xf>
    <xf numFmtId="0" fontId="62" fillId="0" borderId="0" xfId="14" applyFont="1" applyAlignment="1">
      <alignment horizontal="center" vertical="center"/>
    </xf>
    <xf numFmtId="180" fontId="100" fillId="0" borderId="0" xfId="10" applyNumberFormat="1" applyFont="1" applyFill="1" applyBorder="1" applyAlignment="1">
      <alignment horizontal="center" vertical="center"/>
    </xf>
    <xf numFmtId="186" fontId="75" fillId="0" borderId="0" xfId="10" applyNumberFormat="1" applyFont="1" applyFill="1" applyBorder="1" applyAlignment="1">
      <alignment horizontal="center" vertical="center"/>
    </xf>
    <xf numFmtId="0" fontId="99" fillId="0" borderId="0" xfId="14" applyFont="1" applyBorder="1" applyAlignment="1">
      <alignment horizontal="left" vertical="center"/>
    </xf>
    <xf numFmtId="0" fontId="62" fillId="0" borderId="0" xfId="14" applyFont="1" applyBorder="1">
      <alignment vertical="center"/>
    </xf>
    <xf numFmtId="0" fontId="62" fillId="0" borderId="23" xfId="14" applyFont="1" applyFill="1" applyBorder="1" applyAlignment="1">
      <alignment horizontal="right" vertical="center"/>
    </xf>
    <xf numFmtId="186" fontId="75" fillId="0" borderId="1" xfId="10" applyNumberFormat="1" applyFont="1" applyFill="1" applyBorder="1" applyAlignment="1">
      <alignment horizontal="center" vertical="center"/>
    </xf>
    <xf numFmtId="180" fontId="75" fillId="0" borderId="3" xfId="14" applyNumberFormat="1" applyFont="1" applyFill="1" applyBorder="1" applyAlignment="1">
      <alignment horizontal="center" vertical="center"/>
    </xf>
    <xf numFmtId="180" fontId="75" fillId="0" borderId="1" xfId="14" applyNumberFormat="1" applyFont="1" applyFill="1" applyBorder="1" applyAlignment="1">
      <alignment horizontal="center" vertical="center"/>
    </xf>
    <xf numFmtId="184" fontId="101" fillId="0" borderId="1" xfId="14" applyNumberFormat="1" applyFont="1" applyFill="1" applyBorder="1" applyAlignment="1">
      <alignment horizontal="center" vertical="center" shrinkToFit="1"/>
    </xf>
    <xf numFmtId="0" fontId="62" fillId="0" borderId="1" xfId="14" applyFont="1" applyBorder="1" applyAlignment="1">
      <alignment horizontal="center" vertical="center"/>
    </xf>
    <xf numFmtId="0" fontId="62" fillId="0" borderId="9" xfId="14" applyFont="1" applyFill="1" applyBorder="1" applyAlignment="1">
      <alignment horizontal="center" vertical="center"/>
    </xf>
    <xf numFmtId="0" fontId="62" fillId="0" borderId="1" xfId="14" applyFont="1" applyFill="1" applyBorder="1" applyAlignment="1">
      <alignment horizontal="right" vertical="center"/>
    </xf>
    <xf numFmtId="0" fontId="62" fillId="0" borderId="1" xfId="14" applyFont="1" applyFill="1" applyBorder="1" applyAlignment="1">
      <alignment horizontal="center" vertical="center"/>
    </xf>
    <xf numFmtId="177" fontId="62" fillId="0" borderId="1" xfId="14" applyNumberFormat="1" applyFont="1" applyFill="1" applyBorder="1" applyAlignment="1">
      <alignment horizontal="right" vertical="center"/>
    </xf>
    <xf numFmtId="0" fontId="62" fillId="0" borderId="1" xfId="14" applyFont="1" applyFill="1" applyBorder="1">
      <alignment vertical="center"/>
    </xf>
    <xf numFmtId="0" fontId="36" fillId="0" borderId="1" xfId="14" applyFont="1" applyBorder="1" applyAlignment="1">
      <alignment horizontal="center" vertical="center"/>
    </xf>
    <xf numFmtId="0" fontId="36" fillId="0" borderId="1" xfId="14" applyFont="1" applyFill="1" applyBorder="1" applyAlignment="1">
      <alignment horizontal="center" vertical="center"/>
    </xf>
    <xf numFmtId="0" fontId="75" fillId="0" borderId="3" xfId="14" applyFont="1" applyBorder="1" applyAlignment="1">
      <alignment horizontal="center" vertical="center"/>
    </xf>
    <xf numFmtId="0" fontId="75" fillId="0" borderId="1" xfId="14" applyFont="1" applyBorder="1" applyAlignment="1">
      <alignment horizontal="center" vertical="center"/>
    </xf>
    <xf numFmtId="0" fontId="75" fillId="0" borderId="0" xfId="14" applyFont="1" applyBorder="1">
      <alignment vertical="center"/>
    </xf>
    <xf numFmtId="0" fontId="101" fillId="0" borderId="1" xfId="14" applyFont="1" applyBorder="1" applyAlignment="1">
      <alignment horizontal="center" vertical="center" wrapText="1"/>
    </xf>
    <xf numFmtId="0" fontId="0" fillId="0" borderId="0" xfId="0" applyAlignment="1">
      <alignment horizontal="center" vertical="center"/>
    </xf>
    <xf numFmtId="0" fontId="103" fillId="0" borderId="0" xfId="0" applyFont="1" applyAlignment="1">
      <alignment vertical="center"/>
    </xf>
    <xf numFmtId="180" fontId="75" fillId="0" borderId="13" xfId="14" applyNumberFormat="1" applyFont="1" applyFill="1" applyBorder="1" applyAlignment="1">
      <alignment horizontal="center" vertical="center"/>
    </xf>
    <xf numFmtId="0" fontId="64" fillId="0" borderId="1" xfId="14" applyFont="1" applyBorder="1" applyAlignment="1">
      <alignment horizontal="center" vertical="center"/>
    </xf>
    <xf numFmtId="180" fontId="75" fillId="0" borderId="1" xfId="14"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2" xfId="0" applyFont="1" applyBorder="1" applyAlignment="1">
      <alignment horizontal="center" vertical="center" wrapText="1"/>
    </xf>
    <xf numFmtId="0" fontId="0" fillId="0" borderId="2" xfId="0" applyBorder="1" applyAlignment="1">
      <alignment vertical="center" wrapText="1"/>
    </xf>
    <xf numFmtId="0" fontId="18" fillId="0" borderId="2" xfId="0" applyFont="1" applyBorder="1" applyAlignment="1">
      <alignment vertical="center" wrapText="1"/>
    </xf>
    <xf numFmtId="0" fontId="64" fillId="0" borderId="2" xfId="10" applyFont="1" applyBorder="1" applyAlignment="1">
      <alignment horizontal="center" vertical="center" wrapText="1"/>
    </xf>
    <xf numFmtId="0" fontId="17" fillId="0" borderId="1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2" fillId="0" borderId="0" xfId="14" applyFont="1" applyAlignment="1">
      <alignment vertical="center"/>
    </xf>
    <xf numFmtId="0" fontId="79" fillId="0" borderId="0" xfId="14" applyFont="1" applyAlignment="1">
      <alignment vertical="center"/>
    </xf>
    <xf numFmtId="181" fontId="62" fillId="7" borderId="1" xfId="10" applyNumberFormat="1" applyFont="1" applyFill="1" applyBorder="1" applyAlignment="1">
      <alignment horizontal="center" vertical="center" wrapText="1"/>
    </xf>
    <xf numFmtId="179" fontId="15" fillId="2" borderId="72" xfId="5" applyNumberFormat="1" applyFont="1" applyFill="1" applyBorder="1" applyAlignment="1" applyProtection="1">
      <alignment vertical="center" shrinkToFit="1"/>
      <protection locked="0"/>
    </xf>
    <xf numFmtId="0" fontId="0" fillId="0" borderId="72" xfId="0" applyBorder="1" applyAlignment="1">
      <alignment vertical="center" wrapText="1"/>
    </xf>
    <xf numFmtId="14" fontId="15" fillId="0" borderId="1" xfId="1" applyNumberFormat="1" applyFont="1" applyFill="1" applyBorder="1" applyAlignment="1">
      <alignment horizontal="center" vertical="center"/>
    </xf>
    <xf numFmtId="0" fontId="62" fillId="0" borderId="1" xfId="10" applyFont="1" applyBorder="1" applyAlignment="1">
      <alignment horizontal="center" vertical="center" shrinkToFit="1"/>
    </xf>
    <xf numFmtId="5" fontId="81" fillId="0" borderId="0" xfId="12" applyNumberFormat="1" applyFont="1" applyFill="1" applyAlignment="1" applyProtection="1">
      <alignment vertical="center" shrinkToFit="1"/>
      <protection locked="0"/>
    </xf>
    <xf numFmtId="5" fontId="81" fillId="0" borderId="0" xfId="12" applyNumberFormat="1" applyFont="1" applyFill="1" applyAlignment="1" applyProtection="1">
      <alignment horizontal="left" vertical="center" wrapText="1"/>
      <protection locked="0"/>
    </xf>
    <xf numFmtId="181" fontId="62" fillId="0" borderId="1" xfId="10" applyNumberFormat="1" applyFont="1" applyFill="1" applyBorder="1" applyAlignment="1">
      <alignment horizontal="center" vertical="center"/>
    </xf>
    <xf numFmtId="179" fontId="62" fillId="0" borderId="1" xfId="10" applyNumberFormat="1" applyFont="1" applyFill="1" applyBorder="1" applyAlignment="1">
      <alignment horizontal="right" vertical="center"/>
    </xf>
    <xf numFmtId="0" fontId="21" fillId="0" borderId="9" xfId="7" applyFont="1" applyBorder="1" applyAlignment="1">
      <alignment horizontal="distributed" vertical="center"/>
    </xf>
    <xf numFmtId="0" fontId="0" fillId="0" borderId="4" xfId="0" applyBorder="1" applyAlignment="1">
      <alignment vertical="center" wrapText="1"/>
    </xf>
    <xf numFmtId="0" fontId="56" fillId="2" borderId="0" xfId="0" applyFont="1" applyFill="1" applyAlignment="1">
      <alignment horizontal="left" vertical="center" wrapText="1"/>
    </xf>
    <xf numFmtId="49" fontId="15" fillId="0" borderId="25" xfId="5" applyNumberFormat="1" applyFont="1" applyFill="1" applyBorder="1" applyAlignment="1" applyProtection="1">
      <alignment vertical="center" wrapText="1"/>
      <protection locked="0"/>
    </xf>
    <xf numFmtId="49" fontId="15" fillId="0" borderId="76" xfId="5" applyNumberFormat="1" applyFont="1" applyFill="1" applyBorder="1" applyAlignment="1" applyProtection="1">
      <alignment horizontal="right" vertical="center" wrapText="1"/>
      <protection locked="0"/>
    </xf>
    <xf numFmtId="178" fontId="16" fillId="0" borderId="19" xfId="6" applyNumberFormat="1" applyFont="1" applyFill="1" applyBorder="1" applyAlignment="1" applyProtection="1">
      <alignment horizontal="left" vertical="center" wrapText="1"/>
      <protection locked="0"/>
    </xf>
    <xf numFmtId="0" fontId="64" fillId="0" borderId="9" xfId="10" applyFont="1" applyBorder="1" applyAlignment="1">
      <alignment horizontal="center" vertical="center" shrinkToFit="1"/>
    </xf>
    <xf numFmtId="0" fontId="18" fillId="0" borderId="0" xfId="0" applyFont="1" applyBorder="1" applyAlignment="1">
      <alignment wrapText="1"/>
    </xf>
    <xf numFmtId="0" fontId="62" fillId="0" borderId="0" xfId="10" applyFont="1" applyBorder="1">
      <alignment vertical="center"/>
    </xf>
    <xf numFmtId="0" fontId="0" fillId="0" borderId="1" xfId="0" applyBorder="1" applyAlignment="1">
      <alignment vertical="center" wrapText="1"/>
    </xf>
    <xf numFmtId="177" fontId="73" fillId="0" borderId="1" xfId="0" applyNumberFormat="1" applyFont="1" applyFill="1" applyBorder="1" applyAlignment="1">
      <alignment horizontal="right" vertical="center"/>
    </xf>
    <xf numFmtId="179" fontId="15" fillId="7" borderId="1" xfId="8" applyNumberFormat="1" applyFont="1" applyFill="1" applyBorder="1" applyAlignment="1">
      <alignment horizontal="center" vertical="center"/>
    </xf>
    <xf numFmtId="180" fontId="101" fillId="7" borderId="1" xfId="10" applyNumberFormat="1" applyFont="1" applyFill="1" applyBorder="1" applyAlignment="1">
      <alignment horizontal="left" vertical="center" wrapText="1"/>
    </xf>
    <xf numFmtId="180" fontId="105" fillId="6" borderId="1" xfId="10" applyNumberFormat="1" applyFont="1" applyFill="1" applyBorder="1" applyAlignment="1">
      <alignment horizontal="left" vertical="center" wrapText="1"/>
    </xf>
    <xf numFmtId="0" fontId="17" fillId="2" borderId="77" xfId="0" applyFont="1" applyFill="1" applyBorder="1" applyAlignment="1">
      <alignment horizontal="right" vertical="center" wrapText="1"/>
    </xf>
    <xf numFmtId="0" fontId="17" fillId="2" borderId="79" xfId="0" applyFont="1" applyFill="1" applyBorder="1" applyAlignment="1">
      <alignment horizontal="right" vertical="center" wrapText="1"/>
    </xf>
    <xf numFmtId="177" fontId="62" fillId="0" borderId="3" xfId="14" applyNumberFormat="1" applyFont="1" applyFill="1" applyBorder="1" applyAlignment="1">
      <alignment horizontal="right" vertical="center"/>
    </xf>
    <xf numFmtId="177" fontId="62" fillId="0" borderId="21" xfId="14" applyNumberFormat="1" applyFont="1" applyFill="1" applyBorder="1">
      <alignment vertical="center"/>
    </xf>
    <xf numFmtId="0" fontId="62" fillId="0" borderId="13" xfId="14" applyFont="1" applyBorder="1">
      <alignment vertical="center"/>
    </xf>
    <xf numFmtId="38" fontId="62" fillId="7" borderId="45" xfId="9" applyFont="1" applyFill="1" applyBorder="1" applyAlignment="1" applyProtection="1">
      <alignment horizontal="right" vertical="center"/>
      <protection locked="0"/>
    </xf>
    <xf numFmtId="177" fontId="62" fillId="6" borderId="45" xfId="14" applyNumberFormat="1" applyFont="1" applyFill="1" applyBorder="1" applyAlignment="1">
      <alignment horizontal="right" vertical="center"/>
    </xf>
    <xf numFmtId="177" fontId="62" fillId="6" borderId="45" xfId="14" applyNumberFormat="1" applyFont="1" applyFill="1" applyBorder="1">
      <alignment vertical="center"/>
    </xf>
    <xf numFmtId="179" fontId="0" fillId="0" borderId="1" xfId="0" applyNumberFormat="1" applyBorder="1" applyAlignment="1">
      <alignment vertical="center" shrinkToFit="1"/>
    </xf>
    <xf numFmtId="0" fontId="17" fillId="0" borderId="0" xfId="15" applyFont="1" applyAlignment="1">
      <alignment horizontal="center" vertical="center"/>
    </xf>
    <xf numFmtId="0" fontId="17" fillId="0" borderId="0" xfId="15" applyFont="1" applyAlignment="1">
      <alignment vertical="center"/>
    </xf>
    <xf numFmtId="0" fontId="65" fillId="0" borderId="0" xfId="15" applyFont="1" applyAlignment="1">
      <alignment vertical="top" wrapText="1"/>
    </xf>
    <xf numFmtId="0" fontId="65" fillId="0" borderId="0" xfId="15" applyFont="1" applyAlignment="1">
      <alignment horizontal="left" vertical="top" wrapText="1"/>
    </xf>
    <xf numFmtId="0" fontId="110" fillId="0" borderId="0" xfId="15" applyFont="1" applyAlignment="1">
      <alignment horizontal="center" vertical="top" wrapText="1"/>
    </xf>
    <xf numFmtId="0" fontId="65" fillId="4" borderId="88" xfId="15" applyFont="1" applyFill="1" applyBorder="1" applyAlignment="1">
      <alignment horizontal="center" vertical="center"/>
    </xf>
    <xf numFmtId="0" fontId="65" fillId="2" borderId="1" xfId="15" applyFont="1" applyFill="1" applyBorder="1" applyAlignment="1">
      <alignment vertical="center" wrapText="1"/>
    </xf>
    <xf numFmtId="0" fontId="70" fillId="2" borderId="2" xfId="0" applyFont="1" applyFill="1" applyBorder="1" applyAlignment="1">
      <alignment vertical="center" wrapText="1"/>
    </xf>
    <xf numFmtId="0" fontId="65" fillId="0" borderId="88" xfId="15" applyFont="1" applyBorder="1" applyAlignment="1">
      <alignment horizontal="center" vertical="center" wrapText="1"/>
    </xf>
    <xf numFmtId="0" fontId="65" fillId="2" borderId="1" xfId="15" applyFont="1" applyFill="1" applyBorder="1" applyAlignment="1">
      <alignment horizontal="left" vertical="center" wrapText="1"/>
    </xf>
    <xf numFmtId="0" fontId="69" fillId="2" borderId="2" xfId="0" applyFont="1" applyFill="1" applyBorder="1" applyAlignment="1">
      <alignment horizontal="left" vertical="center" wrapText="1"/>
    </xf>
    <xf numFmtId="187" fontId="65" fillId="0" borderId="88" xfId="15" applyNumberFormat="1" applyFont="1" applyBorder="1" applyAlignment="1">
      <alignment horizontal="center" vertical="center"/>
    </xf>
    <xf numFmtId="0" fontId="65" fillId="0" borderId="88" xfId="15" applyFont="1" applyBorder="1" applyAlignment="1">
      <alignment horizontal="center" vertical="center"/>
    </xf>
    <xf numFmtId="0" fontId="69" fillId="2" borderId="3" xfId="0" applyFont="1" applyFill="1" applyBorder="1" applyAlignment="1">
      <alignment horizontal="left" vertical="center" wrapText="1"/>
    </xf>
    <xf numFmtId="0" fontId="69" fillId="2" borderId="1" xfId="15" applyFont="1" applyFill="1" applyBorder="1" applyAlignment="1">
      <alignment horizontal="left" vertical="center" wrapText="1"/>
    </xf>
    <xf numFmtId="0" fontId="70" fillId="2" borderId="2" xfId="0" applyFont="1" applyFill="1" applyBorder="1" applyAlignment="1">
      <alignment horizontal="left" vertical="center" wrapText="1"/>
    </xf>
    <xf numFmtId="0" fontId="34" fillId="0" borderId="0" xfId="15" applyFont="1" applyAlignment="1">
      <alignment vertical="center"/>
    </xf>
    <xf numFmtId="0" fontId="65" fillId="0" borderId="0" xfId="15" applyFont="1" applyAlignment="1">
      <alignment horizontal="left" vertical="center" wrapText="1"/>
    </xf>
    <xf numFmtId="0" fontId="65" fillId="0" borderId="0" xfId="15" applyFont="1" applyAlignment="1">
      <alignment horizontal="center" vertical="center"/>
    </xf>
    <xf numFmtId="0" fontId="65" fillId="3" borderId="1" xfId="15" applyFont="1" applyFill="1" applyBorder="1" applyAlignment="1">
      <alignment vertical="center" wrapText="1"/>
    </xf>
    <xf numFmtId="0" fontId="65" fillId="5" borderId="1" xfId="15" applyFont="1" applyFill="1" applyBorder="1" applyAlignment="1">
      <alignment horizontal="center" vertical="center" wrapText="1"/>
    </xf>
    <xf numFmtId="0" fontId="65" fillId="3" borderId="1" xfId="15" applyFont="1" applyFill="1" applyBorder="1" applyAlignment="1">
      <alignment horizontal="left" vertical="center" wrapText="1"/>
    </xf>
    <xf numFmtId="0" fontId="113" fillId="2" borderId="1" xfId="15" applyFont="1" applyFill="1" applyBorder="1" applyAlignment="1">
      <alignment horizontal="left" vertical="center" wrapText="1"/>
    </xf>
    <xf numFmtId="180" fontId="113" fillId="2" borderId="1" xfId="15" applyNumberFormat="1" applyFont="1" applyFill="1" applyBorder="1" applyAlignment="1">
      <alignment horizontal="left" vertical="center" wrapText="1"/>
    </xf>
    <xf numFmtId="0" fontId="113" fillId="0" borderId="1" xfId="15" applyFont="1" applyFill="1" applyBorder="1" applyAlignment="1">
      <alignment horizontal="left" vertical="center" wrapText="1"/>
    </xf>
    <xf numFmtId="0" fontId="65" fillId="4" borderId="88" xfId="15" applyFont="1" applyFill="1" applyBorder="1" applyAlignment="1">
      <alignment horizontal="left" vertical="center" wrapText="1"/>
    </xf>
    <xf numFmtId="0" fontId="30" fillId="0" borderId="0" xfId="0" applyFont="1">
      <alignment vertical="center"/>
    </xf>
    <xf numFmtId="0" fontId="30" fillId="0" borderId="0" xfId="0" applyFont="1" applyFill="1">
      <alignment vertical="center"/>
    </xf>
    <xf numFmtId="0" fontId="77" fillId="0" borderId="0" xfId="0" applyFont="1" applyFill="1">
      <alignment vertical="center"/>
    </xf>
    <xf numFmtId="0" fontId="30" fillId="0" borderId="0" xfId="15" applyFont="1" applyFill="1" applyAlignment="1">
      <alignment vertical="center"/>
    </xf>
    <xf numFmtId="0" fontId="106" fillId="0" borderId="0" xfId="0" applyFont="1" applyBorder="1" applyAlignment="1">
      <alignment wrapText="1"/>
    </xf>
    <xf numFmtId="0" fontId="101" fillId="6" borderId="41" xfId="14" applyFont="1" applyFill="1" applyBorder="1" applyAlignment="1">
      <alignment horizontal="center" vertical="center"/>
    </xf>
    <xf numFmtId="0" fontId="21" fillId="0" borderId="9" xfId="7" applyFont="1" applyBorder="1" applyAlignment="1">
      <alignment horizontal="distributed" vertical="center"/>
    </xf>
    <xf numFmtId="0" fontId="47" fillId="7" borderId="41" xfId="0" applyFont="1" applyFill="1" applyBorder="1" applyAlignment="1">
      <alignment vertical="center" wrapText="1"/>
    </xf>
    <xf numFmtId="0" fontId="47" fillId="7" borderId="43" xfId="0" applyFont="1" applyFill="1" applyBorder="1" applyAlignment="1">
      <alignment vertical="center" wrapText="1"/>
    </xf>
    <xf numFmtId="0" fontId="47" fillId="7" borderId="87" xfId="0" applyFont="1" applyFill="1" applyBorder="1" applyAlignment="1">
      <alignment vertical="center" wrapText="1"/>
    </xf>
    <xf numFmtId="0" fontId="47" fillId="7" borderId="45" xfId="0" applyFont="1" applyFill="1" applyBorder="1" applyAlignment="1">
      <alignment vertical="center" wrapText="1"/>
    </xf>
    <xf numFmtId="0" fontId="0" fillId="0" borderId="4" xfId="0" applyBorder="1" applyAlignment="1">
      <alignment vertical="center" wrapText="1"/>
    </xf>
    <xf numFmtId="0" fontId="64" fillId="0" borderId="9" xfId="10" applyFont="1" applyBorder="1" applyAlignment="1">
      <alignment horizontal="center" vertical="center" wrapText="1"/>
    </xf>
    <xf numFmtId="0" fontId="103" fillId="0" borderId="0" xfId="0" applyFont="1" applyAlignment="1">
      <alignment vertical="center"/>
    </xf>
    <xf numFmtId="0" fontId="89" fillId="0" borderId="0" xfId="13" applyAlignment="1"/>
    <xf numFmtId="0" fontId="58" fillId="7" borderId="3" xfId="10" applyFont="1" applyFill="1" applyBorder="1" applyAlignment="1">
      <alignment horizontal="center" vertical="center" wrapText="1"/>
    </xf>
    <xf numFmtId="0" fontId="58" fillId="7" borderId="2" xfId="10" applyFont="1" applyFill="1" applyBorder="1" applyAlignment="1">
      <alignment horizontal="center" vertical="center" wrapText="1"/>
    </xf>
    <xf numFmtId="0" fontId="58" fillId="7" borderId="86" xfId="10" applyFont="1" applyFill="1" applyBorder="1" applyAlignment="1">
      <alignment horizontal="center" vertical="center" wrapText="1"/>
    </xf>
    <xf numFmtId="0" fontId="89" fillId="7" borderId="85" xfId="13" applyFill="1" applyBorder="1" applyAlignment="1">
      <alignment horizontal="left"/>
    </xf>
    <xf numFmtId="0" fontId="89" fillId="7" borderId="2" xfId="13" applyFill="1" applyBorder="1" applyAlignment="1">
      <alignment horizontal="left"/>
    </xf>
    <xf numFmtId="0" fontId="89" fillId="7" borderId="4" xfId="13" applyFill="1" applyBorder="1" applyAlignment="1">
      <alignment horizontal="left"/>
    </xf>
    <xf numFmtId="0" fontId="58" fillId="7" borderId="9" xfId="10" applyFont="1" applyFill="1" applyBorder="1" applyAlignment="1">
      <alignment horizontal="center" vertical="center" wrapText="1"/>
    </xf>
    <xf numFmtId="0" fontId="58" fillId="7" borderId="10" xfId="10" applyFont="1" applyFill="1" applyBorder="1" applyAlignment="1">
      <alignment horizontal="center" vertical="center" wrapText="1"/>
    </xf>
    <xf numFmtId="0" fontId="58" fillId="7" borderId="11" xfId="10" applyFont="1" applyFill="1" applyBorder="1" applyAlignment="1">
      <alignment horizontal="center" vertical="center" wrapText="1"/>
    </xf>
    <xf numFmtId="0" fontId="89" fillId="7" borderId="93" xfId="13" applyFill="1" applyBorder="1" applyAlignment="1">
      <alignment horizontal="left"/>
    </xf>
    <xf numFmtId="0" fontId="89" fillId="7" borderId="64" xfId="13" applyFill="1" applyBorder="1" applyAlignment="1">
      <alignment horizontal="left"/>
    </xf>
    <xf numFmtId="0" fontId="89" fillId="7" borderId="46" xfId="13" applyFill="1" applyBorder="1" applyAlignment="1">
      <alignment horizontal="left"/>
    </xf>
    <xf numFmtId="0" fontId="89" fillId="7" borderId="82" xfId="13" applyFill="1" applyBorder="1" applyAlignment="1">
      <alignment horizontal="left"/>
    </xf>
    <xf numFmtId="0" fontId="89" fillId="7" borderId="83" xfId="13" applyFill="1" applyBorder="1" applyAlignment="1">
      <alignment horizontal="left"/>
    </xf>
    <xf numFmtId="0" fontId="89" fillId="7" borderId="92" xfId="13" applyFill="1" applyBorder="1" applyAlignment="1">
      <alignment horizontal="left"/>
    </xf>
    <xf numFmtId="0" fontId="58" fillId="7" borderId="91" xfId="10" applyFont="1" applyFill="1" applyBorder="1" applyAlignment="1">
      <alignment horizontal="center" vertical="center"/>
    </xf>
    <xf numFmtId="0" fontId="58" fillId="7" borderId="31" xfId="10" applyFont="1" applyFill="1" applyBorder="1" applyAlignment="1">
      <alignment horizontal="center" vertical="center"/>
    </xf>
    <xf numFmtId="0" fontId="58" fillId="7" borderId="32" xfId="10" applyFont="1" applyFill="1" applyBorder="1" applyAlignment="1">
      <alignment horizontal="center" vertical="center"/>
    </xf>
    <xf numFmtId="0" fontId="58" fillId="7" borderId="13" xfId="10" applyFont="1" applyFill="1" applyBorder="1" applyAlignment="1">
      <alignment horizontal="center" vertical="center"/>
    </xf>
    <xf numFmtId="0" fontId="58" fillId="7" borderId="0" xfId="10" applyFont="1" applyFill="1" applyBorder="1" applyAlignment="1">
      <alignment horizontal="center" vertical="center"/>
    </xf>
    <xf numFmtId="0" fontId="58" fillId="7" borderId="34" xfId="10" applyFont="1" applyFill="1" applyBorder="1" applyAlignment="1">
      <alignment horizontal="center" vertical="center"/>
    </xf>
    <xf numFmtId="0" fontId="58" fillId="7" borderId="7" xfId="10" applyFont="1" applyFill="1" applyBorder="1" applyAlignment="1">
      <alignment horizontal="center" vertical="center"/>
    </xf>
    <xf numFmtId="0" fontId="58" fillId="7" borderId="15" xfId="10" applyFont="1" applyFill="1" applyBorder="1" applyAlignment="1">
      <alignment horizontal="center" vertical="center"/>
    </xf>
    <xf numFmtId="0" fontId="58" fillId="7" borderId="42" xfId="10" applyFont="1" applyFill="1" applyBorder="1" applyAlignment="1">
      <alignment horizontal="center" vertical="center"/>
    </xf>
    <xf numFmtId="0" fontId="89" fillId="8" borderId="61" xfId="13" applyFill="1" applyBorder="1" applyAlignment="1">
      <alignment horizontal="left"/>
    </xf>
    <xf numFmtId="0" fontId="89" fillId="8" borderId="1" xfId="13" applyFill="1" applyBorder="1" applyAlignment="1">
      <alignment horizontal="left"/>
    </xf>
    <xf numFmtId="0" fontId="58" fillId="8" borderId="1" xfId="10" applyFont="1" applyFill="1" applyBorder="1" applyAlignment="1">
      <alignment horizontal="center" vertical="center" shrinkToFit="1"/>
    </xf>
    <xf numFmtId="0" fontId="58" fillId="8" borderId="44" xfId="10" applyFont="1" applyFill="1" applyBorder="1" applyAlignment="1">
      <alignment horizontal="center" vertical="center" shrinkToFit="1"/>
    </xf>
    <xf numFmtId="0" fontId="58" fillId="9" borderId="0" xfId="0" applyFont="1" applyFill="1" applyBorder="1" applyAlignment="1">
      <alignment vertical="center"/>
    </xf>
    <xf numFmtId="0" fontId="58" fillId="9" borderId="34" xfId="0" applyFont="1" applyFill="1" applyBorder="1" applyAlignment="1">
      <alignment vertical="center"/>
    </xf>
    <xf numFmtId="0" fontId="58" fillId="9" borderId="36" xfId="0" applyFont="1" applyFill="1" applyBorder="1" applyAlignment="1">
      <alignment vertical="center"/>
    </xf>
    <xf numFmtId="0" fontId="58" fillId="9" borderId="37" xfId="0" applyFont="1" applyFill="1" applyBorder="1" applyAlignment="1">
      <alignment vertical="center"/>
    </xf>
    <xf numFmtId="0" fontId="58" fillId="10" borderId="0" xfId="0" applyFont="1" applyFill="1" applyAlignment="1">
      <alignment vertical="top" wrapText="1"/>
    </xf>
    <xf numFmtId="0" fontId="0" fillId="10" borderId="0" xfId="0" applyFill="1" applyAlignment="1">
      <alignment vertical="top"/>
    </xf>
    <xf numFmtId="0" fontId="58" fillId="8" borderId="61" xfId="0" applyFont="1" applyFill="1" applyBorder="1" applyAlignment="1">
      <alignment horizontal="left"/>
    </xf>
    <xf numFmtId="0" fontId="58" fillId="8" borderId="1" xfId="0" applyFont="1" applyFill="1" applyBorder="1" applyAlignment="1">
      <alignment horizontal="left"/>
    </xf>
    <xf numFmtId="0" fontId="58" fillId="8" borderId="62" xfId="0" applyFont="1" applyFill="1" applyBorder="1" applyAlignment="1">
      <alignment horizontal="left"/>
    </xf>
    <xf numFmtId="0" fontId="58" fillId="8" borderId="47" xfId="0" applyFont="1" applyFill="1" applyBorder="1" applyAlignment="1">
      <alignment horizontal="left"/>
    </xf>
    <xf numFmtId="0" fontId="58" fillId="8" borderId="1" xfId="0" applyFont="1" applyFill="1" applyBorder="1" applyAlignment="1">
      <alignment horizontal="center" vertical="center"/>
    </xf>
    <xf numFmtId="0" fontId="58" fillId="8" borderId="44" xfId="0" applyFont="1" applyFill="1" applyBorder="1" applyAlignment="1">
      <alignment horizontal="center" vertical="center"/>
    </xf>
    <xf numFmtId="0" fontId="58" fillId="8" borderId="47" xfId="0" applyFont="1" applyFill="1" applyBorder="1" applyAlignment="1">
      <alignment horizontal="center" vertical="center"/>
    </xf>
    <xf numFmtId="0" fontId="58" fillId="8" borderId="48" xfId="0" applyFont="1" applyFill="1" applyBorder="1" applyAlignment="1">
      <alignment horizontal="center" vertical="center"/>
    </xf>
    <xf numFmtId="0" fontId="88" fillId="9" borderId="31" xfId="0" applyFont="1" applyFill="1" applyBorder="1" applyAlignment="1">
      <alignment horizontal="center" vertical="center"/>
    </xf>
    <xf numFmtId="0" fontId="88" fillId="9" borderId="0" xfId="0" applyFont="1" applyFill="1" applyBorder="1" applyAlignment="1">
      <alignment horizontal="center" vertical="center"/>
    </xf>
    <xf numFmtId="0" fontId="58" fillId="9" borderId="31" xfId="0" applyFont="1" applyFill="1" applyBorder="1" applyAlignment="1">
      <alignment vertical="center"/>
    </xf>
    <xf numFmtId="0" fontId="58" fillId="9" borderId="32" xfId="0" applyFont="1" applyFill="1" applyBorder="1" applyAlignment="1">
      <alignment vertical="center"/>
    </xf>
    <xf numFmtId="0" fontId="89" fillId="9" borderId="30" xfId="13" applyFill="1" applyBorder="1" applyAlignment="1">
      <alignment horizontal="left" wrapText="1"/>
    </xf>
    <xf numFmtId="0" fontId="89" fillId="9" borderId="31" xfId="13" applyFill="1" applyBorder="1" applyAlignment="1">
      <alignment horizontal="left"/>
    </xf>
    <xf numFmtId="0" fontId="89" fillId="9" borderId="33" xfId="13" applyFill="1" applyBorder="1" applyAlignment="1">
      <alignment horizontal="left"/>
    </xf>
    <xf numFmtId="0" fontId="89" fillId="9" borderId="0" xfId="13" applyFill="1" applyBorder="1" applyAlignment="1">
      <alignment horizontal="left"/>
    </xf>
    <xf numFmtId="0" fontId="58" fillId="8" borderId="59" xfId="10" applyFont="1" applyFill="1" applyBorder="1" applyAlignment="1">
      <alignment horizontal="center" vertical="center"/>
    </xf>
    <xf numFmtId="0" fontId="58" fillId="8" borderId="60" xfId="10" applyFont="1" applyFill="1" applyBorder="1" applyAlignment="1">
      <alignment horizontal="center" vertical="center"/>
    </xf>
    <xf numFmtId="0" fontId="58" fillId="8" borderId="1" xfId="10" applyFont="1" applyFill="1" applyBorder="1" applyAlignment="1">
      <alignment horizontal="center" vertical="center"/>
    </xf>
    <xf numFmtId="0" fontId="58" fillId="8" borderId="44" xfId="10" applyFont="1" applyFill="1" applyBorder="1" applyAlignment="1">
      <alignment horizontal="center" vertical="center"/>
    </xf>
    <xf numFmtId="0" fontId="58" fillId="8" borderId="47" xfId="10" applyFont="1" applyFill="1" applyBorder="1" applyAlignment="1">
      <alignment horizontal="center" vertical="center" shrinkToFit="1"/>
    </xf>
    <xf numFmtId="0" fontId="58" fillId="8" borderId="48" xfId="10" applyFont="1" applyFill="1" applyBorder="1" applyAlignment="1">
      <alignment horizontal="center" vertical="center" shrinkToFit="1"/>
    </xf>
    <xf numFmtId="0" fontId="89" fillId="8" borderId="58" xfId="13" applyFill="1" applyBorder="1" applyAlignment="1">
      <alignment horizontal="left"/>
    </xf>
    <xf numFmtId="0" fontId="89" fillId="8" borderId="59" xfId="13" applyFill="1" applyBorder="1" applyAlignment="1">
      <alignment horizontal="left"/>
    </xf>
    <xf numFmtId="0" fontId="89" fillId="8" borderId="62" xfId="13" applyFill="1" applyBorder="1" applyAlignment="1">
      <alignment horizontal="left"/>
    </xf>
    <xf numFmtId="0" fontId="89" fillId="8" borderId="47" xfId="13" applyFill="1" applyBorder="1" applyAlignment="1">
      <alignment horizontal="left"/>
    </xf>
    <xf numFmtId="0" fontId="58" fillId="7" borderId="63" xfId="10" applyFont="1" applyFill="1" applyBorder="1" applyAlignment="1">
      <alignment horizontal="center" vertical="center"/>
    </xf>
    <xf numFmtId="0" fontId="58" fillId="7" borderId="64" xfId="10" applyFont="1" applyFill="1" applyBorder="1" applyAlignment="1">
      <alignment horizontal="center" vertical="center"/>
    </xf>
    <xf numFmtId="0" fontId="58" fillId="7" borderId="65" xfId="10" applyFont="1" applyFill="1" applyBorder="1" applyAlignment="1">
      <alignment horizontal="center" vertical="center"/>
    </xf>
    <xf numFmtId="0" fontId="89" fillId="7" borderId="85" xfId="13" applyFill="1" applyBorder="1" applyAlignment="1">
      <alignment horizontal="left" vertical="center"/>
    </xf>
    <xf numFmtId="0" fontId="89" fillId="7" borderId="2" xfId="13" applyFill="1" applyBorder="1" applyAlignment="1">
      <alignment horizontal="left" vertical="center"/>
    </xf>
    <xf numFmtId="0" fontId="89" fillId="7" borderId="4" xfId="13" applyFill="1" applyBorder="1" applyAlignment="1">
      <alignment horizontal="left" vertical="center"/>
    </xf>
    <xf numFmtId="0" fontId="58" fillId="7" borderId="5" xfId="10" applyFont="1" applyFill="1" applyBorder="1" applyAlignment="1">
      <alignment horizontal="center" vertical="center" wrapText="1"/>
    </xf>
    <xf numFmtId="0" fontId="58" fillId="7" borderId="12" xfId="10" applyFont="1" applyFill="1" applyBorder="1" applyAlignment="1">
      <alignment horizontal="center" vertical="center" wrapText="1"/>
    </xf>
    <xf numFmtId="0" fontId="58" fillId="7" borderId="89" xfId="10" applyFont="1" applyFill="1" applyBorder="1" applyAlignment="1">
      <alignment horizontal="center" vertical="center" wrapText="1"/>
    </xf>
    <xf numFmtId="0" fontId="58" fillId="7" borderId="13" xfId="10" applyFont="1" applyFill="1" applyBorder="1" applyAlignment="1">
      <alignment horizontal="center" vertical="center" wrapText="1"/>
    </xf>
    <xf numFmtId="0" fontId="58" fillId="7" borderId="0" xfId="10" applyFont="1" applyFill="1" applyBorder="1" applyAlignment="1">
      <alignment horizontal="center" vertical="center" wrapText="1"/>
    </xf>
    <xf numFmtId="0" fontId="58" fillId="7" borderId="34" xfId="10" applyFont="1" applyFill="1" applyBorder="1" applyAlignment="1">
      <alignment horizontal="center" vertical="center" wrapText="1"/>
    </xf>
    <xf numFmtId="0" fontId="58" fillId="7" borderId="7" xfId="10" applyFont="1" applyFill="1" applyBorder="1" applyAlignment="1">
      <alignment horizontal="center" vertical="center" wrapText="1"/>
    </xf>
    <xf numFmtId="0" fontId="58" fillId="7" borderId="15" xfId="10" applyFont="1" applyFill="1" applyBorder="1" applyAlignment="1">
      <alignment horizontal="center" vertical="center" wrapText="1"/>
    </xf>
    <xf numFmtId="0" fontId="58" fillId="7" borderId="42" xfId="10" applyFont="1" applyFill="1" applyBorder="1" applyAlignment="1">
      <alignment horizontal="center" vertical="center" wrapText="1"/>
    </xf>
    <xf numFmtId="0" fontId="58" fillId="7" borderId="62" xfId="10" applyFont="1" applyFill="1" applyBorder="1" applyAlignment="1">
      <alignment horizontal="left"/>
    </xf>
    <xf numFmtId="0" fontId="58" fillId="7" borderId="47" xfId="10" applyFont="1" applyFill="1" applyBorder="1" applyAlignment="1">
      <alignment horizontal="left"/>
    </xf>
    <xf numFmtId="0" fontId="58" fillId="7" borderId="61" xfId="0" applyFont="1" applyFill="1" applyBorder="1" applyAlignment="1">
      <alignment horizontal="left"/>
    </xf>
    <xf numFmtId="0" fontId="58" fillId="7" borderId="1" xfId="0" applyFont="1" applyFill="1" applyBorder="1" applyAlignment="1">
      <alignment horizontal="left"/>
    </xf>
    <xf numFmtId="0" fontId="58" fillId="7" borderId="5" xfId="10" applyFont="1" applyFill="1" applyBorder="1" applyAlignment="1">
      <alignment horizontal="center" vertical="center"/>
    </xf>
    <xf numFmtId="0" fontId="58" fillId="7" borderId="12" xfId="10" applyFont="1" applyFill="1" applyBorder="1" applyAlignment="1">
      <alignment horizontal="center" vertical="center"/>
    </xf>
    <xf numFmtId="0" fontId="58" fillId="7" borderId="89" xfId="10" applyFont="1" applyFill="1" applyBorder="1" applyAlignment="1">
      <alignment horizontal="center" vertical="center"/>
    </xf>
    <xf numFmtId="0" fontId="58" fillId="7" borderId="90" xfId="10" applyFont="1" applyFill="1" applyBorder="1" applyAlignment="1">
      <alignment horizontal="center" vertical="center"/>
    </xf>
    <xf numFmtId="0" fontId="58" fillId="7" borderId="36" xfId="10" applyFont="1" applyFill="1" applyBorder="1" applyAlignment="1">
      <alignment horizontal="center" vertical="center"/>
    </xf>
    <xf numFmtId="0" fontId="58" fillId="7" borderId="37" xfId="10" applyFont="1" applyFill="1" applyBorder="1" applyAlignment="1">
      <alignment horizontal="center" vertical="center"/>
    </xf>
    <xf numFmtId="0" fontId="82" fillId="7" borderId="0" xfId="12" applyFont="1" applyFill="1" applyBorder="1" applyAlignment="1" applyProtection="1">
      <alignment horizontal="center" vertical="center" shrinkToFit="1"/>
      <protection locked="0"/>
    </xf>
    <xf numFmtId="5" fontId="81" fillId="0" borderId="0" xfId="12" applyNumberFormat="1" applyFont="1" applyFill="1" applyAlignment="1" applyProtection="1">
      <alignment vertical="center" shrinkToFit="1"/>
    </xf>
    <xf numFmtId="0" fontId="81" fillId="0" borderId="0" xfId="12" applyFont="1" applyAlignment="1" applyProtection="1">
      <alignment horizontal="center" vertical="center"/>
    </xf>
    <xf numFmtId="183" fontId="81" fillId="0" borderId="0" xfId="12" applyNumberFormat="1" applyFont="1" applyAlignment="1" applyProtection="1">
      <alignment vertical="center" shrinkToFit="1"/>
    </xf>
    <xf numFmtId="0" fontId="82" fillId="0" borderId="0" xfId="12" applyFont="1" applyFill="1" applyBorder="1" applyAlignment="1" applyProtection="1">
      <alignment horizontal="center" vertical="center" shrinkToFit="1"/>
    </xf>
    <xf numFmtId="5" fontId="81" fillId="0" borderId="0" xfId="12" applyNumberFormat="1" applyFont="1" applyAlignment="1" applyProtection="1">
      <alignment vertical="center" shrinkToFit="1"/>
    </xf>
    <xf numFmtId="0" fontId="58" fillId="0" borderId="1" xfId="5" applyFont="1" applyBorder="1" applyAlignment="1" applyProtection="1">
      <alignment horizontal="center" vertical="center" textRotation="255" readingOrder="1"/>
    </xf>
    <xf numFmtId="184" fontId="84" fillId="0" borderId="1" xfId="5" applyNumberFormat="1" applyFont="1" applyBorder="1" applyAlignment="1" applyProtection="1">
      <alignment horizontal="center" vertical="center"/>
    </xf>
    <xf numFmtId="184" fontId="84" fillId="7" borderId="1" xfId="5" applyNumberFormat="1" applyFont="1" applyFill="1" applyBorder="1" applyAlignment="1" applyProtection="1">
      <alignment horizontal="center" vertical="center" shrinkToFit="1"/>
      <protection locked="0"/>
    </xf>
    <xf numFmtId="184" fontId="84" fillId="7" borderId="3" xfId="5" applyNumberFormat="1" applyFont="1" applyFill="1" applyBorder="1" applyAlignment="1" applyProtection="1">
      <alignment horizontal="center" vertical="center" shrinkToFit="1"/>
      <protection locked="0"/>
    </xf>
    <xf numFmtId="184" fontId="84" fillId="0" borderId="50" xfId="5" applyNumberFormat="1" applyFont="1" applyBorder="1" applyAlignment="1" applyProtection="1">
      <alignment horizontal="center" vertical="center"/>
    </xf>
    <xf numFmtId="184" fontId="84" fillId="7" borderId="50" xfId="5" applyNumberFormat="1" applyFont="1" applyFill="1" applyBorder="1" applyAlignment="1" applyProtection="1">
      <alignment vertical="center"/>
      <protection locked="0"/>
    </xf>
    <xf numFmtId="184" fontId="84" fillId="7" borderId="1" xfId="5" applyNumberFormat="1" applyFont="1" applyFill="1" applyBorder="1" applyAlignment="1" applyProtection="1">
      <alignment vertical="center"/>
      <protection locked="0"/>
    </xf>
    <xf numFmtId="184" fontId="84" fillId="7" borderId="52" xfId="5" applyNumberFormat="1" applyFont="1" applyFill="1" applyBorder="1" applyAlignment="1" applyProtection="1">
      <alignment horizontal="center" vertical="center" shrinkToFit="1"/>
      <protection locked="0"/>
    </xf>
    <xf numFmtId="184" fontId="84" fillId="7" borderId="4" xfId="5" applyNumberFormat="1" applyFont="1" applyFill="1" applyBorder="1" applyAlignment="1" applyProtection="1">
      <alignment horizontal="center" vertical="center" shrinkToFit="1"/>
      <protection locked="0"/>
    </xf>
    <xf numFmtId="184" fontId="84" fillId="0" borderId="1" xfId="5" applyNumberFormat="1" applyFont="1" applyFill="1" applyBorder="1" applyAlignment="1" applyProtection="1">
      <alignment horizontal="center" vertical="center"/>
    </xf>
    <xf numFmtId="49" fontId="84" fillId="7" borderId="52" xfId="5" applyNumberFormat="1" applyFont="1" applyFill="1" applyBorder="1" applyAlignment="1" applyProtection="1">
      <alignment horizontal="center" vertical="center"/>
      <protection locked="0"/>
    </xf>
    <xf numFmtId="49" fontId="84" fillId="7" borderId="49" xfId="5" applyNumberFormat="1" applyFont="1" applyFill="1" applyBorder="1" applyAlignment="1" applyProtection="1">
      <alignment horizontal="center" vertical="center"/>
      <protection locked="0"/>
    </xf>
    <xf numFmtId="49" fontId="84" fillId="7" borderId="49" xfId="5" applyNumberFormat="1" applyFont="1" applyFill="1" applyBorder="1" applyAlignment="1" applyProtection="1">
      <alignment horizontal="center" vertical="center" wrapText="1"/>
      <protection locked="0"/>
    </xf>
    <xf numFmtId="184" fontId="84" fillId="0" borderId="9" xfId="5" applyNumberFormat="1" applyFont="1" applyBorder="1" applyAlignment="1" applyProtection="1">
      <alignment horizontal="center" vertical="center"/>
    </xf>
    <xf numFmtId="184" fontId="84" fillId="7" borderId="9" xfId="5" applyNumberFormat="1" applyFont="1" applyFill="1" applyBorder="1" applyAlignment="1" applyProtection="1">
      <alignment vertical="center"/>
      <protection locked="0"/>
    </xf>
    <xf numFmtId="184" fontId="84" fillId="7" borderId="51" xfId="5" applyNumberFormat="1" applyFont="1" applyFill="1" applyBorder="1" applyAlignment="1" applyProtection="1">
      <alignment horizontal="center" vertical="center" shrinkToFit="1"/>
      <protection locked="0"/>
    </xf>
    <xf numFmtId="49" fontId="84" fillId="7" borderId="51" xfId="5" applyNumberFormat="1" applyFont="1" applyFill="1" applyBorder="1" applyAlignment="1" applyProtection="1">
      <alignment horizontal="center" vertical="center"/>
      <protection locked="0"/>
    </xf>
    <xf numFmtId="5" fontId="81" fillId="7" borderId="0" xfId="12" applyNumberFormat="1" applyFont="1" applyFill="1" applyAlignment="1" applyProtection="1">
      <alignment vertical="center" shrinkToFit="1"/>
      <protection locked="0"/>
    </xf>
    <xf numFmtId="0" fontId="81" fillId="0" borderId="0" xfId="12" applyFont="1" applyAlignment="1" applyProtection="1">
      <alignment vertical="center"/>
    </xf>
    <xf numFmtId="0" fontId="78" fillId="0" borderId="0" xfId="11" applyFont="1" applyAlignment="1">
      <alignment horizontal="center"/>
    </xf>
    <xf numFmtId="0" fontId="69" fillId="0" borderId="1" xfId="5" applyFont="1" applyBorder="1" applyAlignment="1">
      <alignment horizontal="center" vertical="center"/>
    </xf>
    <xf numFmtId="0" fontId="71" fillId="0" borderId="0" xfId="5" applyFont="1" applyAlignment="1">
      <alignment horizontal="center" vertical="center" wrapText="1"/>
    </xf>
    <xf numFmtId="0" fontId="69" fillId="0" borderId="1" xfId="5" applyFont="1" applyBorder="1" applyAlignment="1">
      <alignment horizontal="left" vertical="center"/>
    </xf>
    <xf numFmtId="182" fontId="69" fillId="0" borderId="1" xfId="5" applyNumberFormat="1" applyFont="1" applyFill="1" applyBorder="1" applyAlignment="1">
      <alignment horizontal="right" vertical="center"/>
    </xf>
    <xf numFmtId="0" fontId="15" fillId="0" borderId="3" xfId="5" applyFont="1" applyBorder="1" applyAlignment="1">
      <alignment horizontal="left" vertical="center" wrapText="1"/>
    </xf>
    <xf numFmtId="0" fontId="15" fillId="0" borderId="2" xfId="5" applyFont="1" applyBorder="1" applyAlignment="1">
      <alignment horizontal="left" vertical="center" wrapText="1"/>
    </xf>
    <xf numFmtId="0" fontId="15" fillId="0" borderId="4" xfId="5" applyFont="1" applyBorder="1" applyAlignment="1">
      <alignment horizontal="left" vertical="center" wrapText="1"/>
    </xf>
    <xf numFmtId="182" fontId="69" fillId="0" borderId="1" xfId="5" applyNumberFormat="1" applyFont="1" applyBorder="1" applyAlignment="1">
      <alignment horizontal="right" vertical="center"/>
    </xf>
    <xf numFmtId="0" fontId="45" fillId="0" borderId="3" xfId="5" applyFont="1" applyBorder="1" applyAlignment="1">
      <alignment horizontal="left" vertical="center" wrapText="1"/>
    </xf>
    <xf numFmtId="0" fontId="45" fillId="0" borderId="2" xfId="5" applyFont="1" applyBorder="1" applyAlignment="1">
      <alignment horizontal="left" vertical="center" wrapText="1"/>
    </xf>
    <xf numFmtId="0" fontId="45" fillId="0" borderId="4" xfId="5" applyFont="1" applyBorder="1" applyAlignment="1">
      <alignment horizontal="left" vertical="center" wrapText="1"/>
    </xf>
    <xf numFmtId="0" fontId="69" fillId="0" borderId="3" xfId="5" applyFont="1" applyBorder="1" applyAlignment="1">
      <alignment horizontal="center" vertical="center"/>
    </xf>
    <xf numFmtId="0" fontId="69" fillId="0" borderId="2" xfId="5" applyFont="1" applyBorder="1" applyAlignment="1">
      <alignment horizontal="center" vertical="center"/>
    </xf>
    <xf numFmtId="0" fontId="69" fillId="0" borderId="4" xfId="5" applyFont="1" applyBorder="1" applyAlignment="1">
      <alignment horizontal="center" vertical="center"/>
    </xf>
    <xf numFmtId="0" fontId="69" fillId="0" borderId="3" xfId="5" applyFont="1" applyBorder="1" applyAlignment="1">
      <alignment horizontal="left" vertical="center" wrapText="1"/>
    </xf>
    <xf numFmtId="0" fontId="69" fillId="0" borderId="2" xfId="5" applyFont="1" applyBorder="1" applyAlignment="1">
      <alignment horizontal="left" vertical="center" wrapText="1"/>
    </xf>
    <xf numFmtId="0" fontId="69" fillId="0" borderId="4" xfId="5" applyFont="1" applyBorder="1" applyAlignment="1">
      <alignment horizontal="left" vertical="center" wrapText="1"/>
    </xf>
    <xf numFmtId="176" fontId="25" fillId="0" borderId="0" xfId="1" applyNumberFormat="1" applyFont="1" applyAlignment="1">
      <alignment horizontal="center" vertical="center"/>
    </xf>
    <xf numFmtId="0" fontId="24" fillId="0" borderId="0" xfId="0" applyFont="1" applyAlignment="1">
      <alignment vertical="center"/>
    </xf>
    <xf numFmtId="176" fontId="28" fillId="0" borderId="0" xfId="1" applyNumberFormat="1" applyFont="1" applyAlignment="1">
      <alignment horizontal="left" vertical="center" wrapText="1"/>
    </xf>
    <xf numFmtId="0" fontId="29" fillId="0" borderId="0" xfId="0" applyFont="1" applyAlignment="1">
      <alignment horizontal="left" vertical="center"/>
    </xf>
    <xf numFmtId="0" fontId="21" fillId="0" borderId="3" xfId="7"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21" fillId="0" borderId="9" xfId="1" applyFont="1" applyFill="1" applyBorder="1" applyAlignment="1">
      <alignment horizontal="center" vertical="center"/>
    </xf>
    <xf numFmtId="0" fontId="9" fillId="0" borderId="11" xfId="0" applyFont="1" applyFill="1" applyBorder="1" applyAlignment="1">
      <alignment horizontal="center" vertical="center"/>
    </xf>
    <xf numFmtId="0" fontId="21" fillId="0" borderId="3" xfId="1" applyFont="1" applyFill="1" applyBorder="1" applyAlignment="1">
      <alignment horizontal="center" vertical="center"/>
    </xf>
    <xf numFmtId="0" fontId="9" fillId="0" borderId="4" xfId="0" applyFont="1" applyFill="1" applyBorder="1" applyAlignment="1">
      <alignment horizontal="center" vertical="center"/>
    </xf>
    <xf numFmtId="0" fontId="19" fillId="0" borderId="3" xfId="1" applyFont="1" applyFill="1" applyBorder="1" applyAlignment="1">
      <alignment horizontal="center" vertical="distributed" shrinkToFit="1"/>
    </xf>
    <xf numFmtId="0" fontId="9" fillId="0" borderId="4" xfId="0" applyFont="1" applyFill="1" applyBorder="1" applyAlignment="1">
      <alignment vertical="center" shrinkToFit="1"/>
    </xf>
    <xf numFmtId="0" fontId="21" fillId="0" borderId="9" xfId="7" applyFont="1" applyFill="1" applyBorder="1" applyAlignment="1">
      <alignment vertical="center" wrapText="1" shrinkToFit="1"/>
    </xf>
    <xf numFmtId="0" fontId="9" fillId="0" borderId="11" xfId="0" applyFont="1" applyFill="1" applyBorder="1" applyAlignment="1">
      <alignment vertical="center"/>
    </xf>
    <xf numFmtId="0" fontId="9" fillId="0" borderId="11" xfId="0" applyFont="1" applyFill="1" applyBorder="1" applyAlignment="1">
      <alignment vertical="center" wrapText="1" shrinkToFit="1"/>
    </xf>
    <xf numFmtId="0" fontId="24" fillId="0" borderId="0" xfId="0" applyFont="1" applyFill="1" applyBorder="1" applyAlignment="1">
      <alignment horizontal="left" vertical="center" wrapText="1"/>
    </xf>
    <xf numFmtId="0" fontId="3" fillId="0" borderId="9" xfId="5" applyFont="1" applyBorder="1" applyAlignment="1">
      <alignment horizontal="center" vertical="center" wrapText="1"/>
    </xf>
    <xf numFmtId="0" fontId="3" fillId="0" borderId="10" xfId="5" applyFont="1" applyBorder="1" applyAlignment="1">
      <alignment horizontal="center" vertical="center"/>
    </xf>
    <xf numFmtId="0" fontId="3" fillId="0" borderId="11" xfId="5" applyFont="1" applyBorder="1" applyAlignment="1">
      <alignment horizontal="center" vertical="center"/>
    </xf>
    <xf numFmtId="0" fontId="3" fillId="0" borderId="55" xfId="5" applyFont="1" applyFill="1" applyBorder="1" applyAlignment="1">
      <alignment horizontal="left" vertical="center" shrinkToFit="1"/>
    </xf>
    <xf numFmtId="0" fontId="3" fillId="0" borderId="66" xfId="5" applyFont="1" applyFill="1" applyBorder="1" applyAlignment="1">
      <alignment horizontal="left" vertical="center" shrinkToFit="1"/>
    </xf>
    <xf numFmtId="0" fontId="3" fillId="0" borderId="67" xfId="5" applyFont="1" applyFill="1" applyBorder="1" applyAlignment="1">
      <alignment horizontal="left" vertical="center" shrinkToFit="1"/>
    </xf>
    <xf numFmtId="0" fontId="3" fillId="0" borderId="54" xfId="5" applyFont="1" applyFill="1" applyBorder="1" applyAlignment="1">
      <alignment horizontal="left" vertical="center" shrinkToFit="1"/>
    </xf>
    <xf numFmtId="0" fontId="3" fillId="0" borderId="53" xfId="5" applyFont="1" applyFill="1" applyBorder="1" applyAlignment="1">
      <alignment horizontal="left" vertical="center" shrinkToFit="1"/>
    </xf>
    <xf numFmtId="0" fontId="3" fillId="0" borderId="56" xfId="5" applyFont="1" applyFill="1" applyBorder="1" applyAlignment="1">
      <alignment horizontal="left" vertical="center" shrinkToFit="1"/>
    </xf>
    <xf numFmtId="0" fontId="3" fillId="0" borderId="5" xfId="5" applyFont="1" applyBorder="1" applyAlignment="1">
      <alignment horizontal="left" vertical="center" shrinkToFit="1"/>
    </xf>
    <xf numFmtId="0" fontId="3" fillId="0" borderId="13" xfId="5" applyFont="1" applyBorder="1" applyAlignment="1">
      <alignment horizontal="left" vertical="center" shrinkToFit="1"/>
    </xf>
    <xf numFmtId="0" fontId="3" fillId="0" borderId="5" xfId="5" applyFont="1" applyFill="1" applyBorder="1" applyAlignment="1">
      <alignment horizontal="left" vertical="center" shrinkToFit="1"/>
    </xf>
    <xf numFmtId="0" fontId="3" fillId="0" borderId="12" xfId="5" applyFont="1" applyFill="1" applyBorder="1" applyAlignment="1">
      <alignment horizontal="left" vertical="center" shrinkToFit="1"/>
    </xf>
    <xf numFmtId="0" fontId="3" fillId="0" borderId="6" xfId="5" applyFont="1" applyFill="1" applyBorder="1" applyAlignment="1">
      <alignment horizontal="left" vertical="center" shrinkToFit="1"/>
    </xf>
    <xf numFmtId="0" fontId="3" fillId="0" borderId="3" xfId="5" applyFont="1" applyFill="1" applyBorder="1" applyAlignment="1">
      <alignment horizontal="left" vertical="center" shrinkToFit="1"/>
    </xf>
    <xf numFmtId="0" fontId="3" fillId="0" borderId="2" xfId="5" applyFont="1" applyFill="1" applyBorder="1" applyAlignment="1">
      <alignment horizontal="left" vertical="center" shrinkToFit="1"/>
    </xf>
    <xf numFmtId="0" fontId="3" fillId="0" borderId="4" xfId="5" applyFont="1" applyFill="1" applyBorder="1" applyAlignment="1">
      <alignment horizontal="left" vertical="center" shrinkToFit="1"/>
    </xf>
    <xf numFmtId="0" fontId="21" fillId="0" borderId="9" xfId="7" applyFont="1" applyBorder="1" applyAlignment="1">
      <alignment horizontal="distributed" vertical="center"/>
    </xf>
    <xf numFmtId="0" fontId="17" fillId="0" borderId="10" xfId="0" applyFont="1" applyBorder="1" applyAlignment="1">
      <alignment horizontal="distributed" vertical="center"/>
    </xf>
    <xf numFmtId="177" fontId="21" fillId="0" borderId="3" xfId="8" applyNumberFormat="1" applyFont="1" applyFill="1" applyBorder="1" applyAlignment="1">
      <alignment horizontal="left" vertical="center" wrapText="1"/>
    </xf>
    <xf numFmtId="177" fontId="21" fillId="0" borderId="4" xfId="8" applyNumberFormat="1" applyFont="1" applyFill="1" applyBorder="1" applyAlignment="1">
      <alignment horizontal="left" vertical="center" wrapText="1"/>
    </xf>
    <xf numFmtId="0" fontId="21" fillId="0" borderId="1" xfId="7" applyFont="1" applyBorder="1" applyAlignment="1">
      <alignment horizontal="center" vertical="center"/>
    </xf>
    <xf numFmtId="0" fontId="21" fillId="0" borderId="9" xfId="1" applyFont="1" applyBorder="1" applyAlignment="1">
      <alignment horizontal="center" vertical="center" wrapText="1" justifyLastLine="1"/>
    </xf>
    <xf numFmtId="0" fontId="21" fillId="0" borderId="10" xfId="1" applyFont="1" applyBorder="1" applyAlignment="1">
      <alignment horizontal="center" vertical="center" wrapText="1" justifyLastLine="1"/>
    </xf>
    <xf numFmtId="0" fontId="21" fillId="0" borderId="9" xfId="1" applyFont="1" applyBorder="1" applyAlignment="1">
      <alignment horizontal="distributed" vertical="center" wrapText="1" justifyLastLine="1"/>
    </xf>
    <xf numFmtId="0" fontId="17" fillId="0" borderId="10" xfId="0" applyFont="1" applyBorder="1" applyAlignment="1">
      <alignment horizontal="distributed" vertical="center" justifyLastLine="1"/>
    </xf>
    <xf numFmtId="0" fontId="17" fillId="0" borderId="11" xfId="0" applyFont="1" applyBorder="1" applyAlignment="1">
      <alignment horizontal="distributed" vertical="center" justifyLastLine="1"/>
    </xf>
    <xf numFmtId="0" fontId="21" fillId="0" borderId="5" xfId="1" applyFont="1" applyBorder="1" applyAlignment="1">
      <alignment horizontal="distributed" vertical="center" justifyLastLine="1"/>
    </xf>
    <xf numFmtId="0" fontId="17" fillId="0" borderId="6" xfId="0" applyFont="1" applyBorder="1" applyAlignment="1">
      <alignment horizontal="distributed" vertical="center" justifyLastLine="1"/>
    </xf>
    <xf numFmtId="0" fontId="17" fillId="0" borderId="13" xfId="0" applyFont="1" applyBorder="1" applyAlignment="1">
      <alignment horizontal="distributed" vertical="center" justifyLastLine="1"/>
    </xf>
    <xf numFmtId="0" fontId="17" fillId="0" borderId="14" xfId="0" applyFont="1" applyBorder="1" applyAlignment="1">
      <alignment horizontal="distributed" vertical="center" justifyLastLine="1"/>
    </xf>
    <xf numFmtId="0" fontId="17" fillId="0" borderId="7" xfId="0" applyFont="1" applyBorder="1" applyAlignment="1">
      <alignment horizontal="distributed" vertical="center" justifyLastLine="1"/>
    </xf>
    <xf numFmtId="0" fontId="17" fillId="0" borderId="8" xfId="0" applyFont="1" applyBorder="1" applyAlignment="1">
      <alignment horizontal="distributed" vertical="center" justifyLastLine="1"/>
    </xf>
    <xf numFmtId="0" fontId="35" fillId="0" borderId="12" xfId="1" applyFont="1" applyFill="1" applyBorder="1" applyAlignment="1">
      <alignment horizontal="left" vertical="center"/>
    </xf>
    <xf numFmtId="0" fontId="36" fillId="0" borderId="12" xfId="0" applyFont="1" applyFill="1" applyBorder="1" applyAlignment="1">
      <alignment horizontal="left" vertical="center"/>
    </xf>
    <xf numFmtId="0" fontId="19" fillId="0" borderId="0" xfId="1" applyFont="1" applyFill="1" applyBorder="1" applyAlignment="1">
      <alignment horizontal="center" vertical="distributed" shrinkToFit="1"/>
    </xf>
    <xf numFmtId="0" fontId="21" fillId="0" borderId="0" xfId="7" applyFont="1" applyFill="1" applyBorder="1" applyAlignment="1">
      <alignment shrinkToFit="1"/>
    </xf>
    <xf numFmtId="0" fontId="23" fillId="0" borderId="0" xfId="7" applyFont="1" applyFill="1" applyBorder="1" applyAlignment="1">
      <alignment horizontal="distributed" vertical="center" justifyLastLine="1"/>
    </xf>
    <xf numFmtId="0" fontId="17" fillId="0" borderId="2" xfId="0" applyFont="1" applyFill="1" applyBorder="1" applyAlignment="1">
      <alignment vertical="center" wrapText="1"/>
    </xf>
    <xf numFmtId="0" fontId="17" fillId="0" borderId="4" xfId="0" applyFont="1" applyFill="1" applyBorder="1" applyAlignment="1">
      <alignment vertical="center" wrapText="1"/>
    </xf>
    <xf numFmtId="177" fontId="21" fillId="0" borderId="3" xfId="8" applyNumberFormat="1" applyFont="1" applyFill="1" applyBorder="1" applyAlignment="1">
      <alignment horizontal="center" vertical="center" wrapText="1"/>
    </xf>
    <xf numFmtId="177" fontId="21" fillId="0" borderId="2" xfId="8" applyNumberFormat="1" applyFont="1" applyFill="1" applyBorder="1" applyAlignment="1">
      <alignment horizontal="center" vertical="center" wrapText="1"/>
    </xf>
    <xf numFmtId="179" fontId="15" fillId="0" borderId="28" xfId="8" applyNumberFormat="1" applyFont="1" applyFill="1" applyBorder="1" applyAlignment="1">
      <alignment horizontal="right" vertical="center"/>
    </xf>
    <xf numFmtId="179" fontId="15" fillId="0" borderId="29" xfId="8" applyNumberFormat="1" applyFont="1" applyFill="1" applyBorder="1" applyAlignment="1">
      <alignment horizontal="right" vertical="center"/>
    </xf>
    <xf numFmtId="0" fontId="38" fillId="0" borderId="0" xfId="1" applyFont="1" applyAlignment="1">
      <alignment horizontal="center" vertical="center" textRotation="255" wrapText="1"/>
    </xf>
    <xf numFmtId="0" fontId="39" fillId="0" borderId="12" xfId="1" applyFont="1" applyFill="1" applyBorder="1" applyAlignment="1">
      <alignment horizontal="left" vertical="center"/>
    </xf>
    <xf numFmtId="0" fontId="0" fillId="0" borderId="12" xfId="0" applyFill="1" applyBorder="1" applyAlignment="1">
      <alignment vertical="center"/>
    </xf>
    <xf numFmtId="0" fontId="17" fillId="0" borderId="12"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15" xfId="0" applyFont="1" applyBorder="1" applyAlignment="1">
      <alignment horizontal="distributed" vertical="center" justifyLastLine="1"/>
    </xf>
    <xf numFmtId="0" fontId="21" fillId="0" borderId="10" xfId="1" applyFont="1" applyBorder="1" applyAlignment="1">
      <alignment horizontal="distributed" wrapText="1"/>
    </xf>
    <xf numFmtId="0" fontId="21" fillId="0" borderId="11" xfId="7" applyFont="1" applyBorder="1" applyAlignment="1">
      <alignment horizontal="distributed" wrapText="1"/>
    </xf>
    <xf numFmtId="176" fontId="28" fillId="0" borderId="0" xfId="1" applyNumberFormat="1" applyFont="1" applyFill="1" applyAlignment="1">
      <alignment horizontal="left" vertical="center"/>
    </xf>
    <xf numFmtId="0" fontId="29" fillId="0" borderId="0" xfId="0" applyFont="1" applyFill="1" applyAlignment="1">
      <alignment horizontal="left" vertical="center"/>
    </xf>
    <xf numFmtId="0" fontId="21" fillId="0" borderId="5" xfId="1" applyFont="1" applyFill="1" applyBorder="1" applyAlignment="1">
      <alignment horizontal="distributed" vertical="center" justifyLastLine="1"/>
    </xf>
    <xf numFmtId="0" fontId="9" fillId="0" borderId="12" xfId="0" applyFont="1" applyFill="1" applyBorder="1" applyAlignment="1">
      <alignment horizontal="distributed" vertical="center" justifyLastLine="1"/>
    </xf>
    <xf numFmtId="0" fontId="9" fillId="0" borderId="6" xfId="0" applyFont="1" applyFill="1" applyBorder="1" applyAlignment="1">
      <alignment horizontal="distributed" vertical="center" justifyLastLine="1"/>
    </xf>
    <xf numFmtId="0" fontId="9" fillId="0" borderId="13" xfId="0" applyFont="1" applyFill="1" applyBorder="1" applyAlignment="1">
      <alignment horizontal="distributed" vertical="center" justifyLastLine="1"/>
    </xf>
    <xf numFmtId="0" fontId="9" fillId="0" borderId="0" xfId="0" applyFont="1" applyFill="1" applyAlignment="1">
      <alignment horizontal="distributed" vertical="center" justifyLastLine="1"/>
    </xf>
    <xf numFmtId="0" fontId="9" fillId="0" borderId="14" xfId="0" applyFont="1" applyFill="1" applyBorder="1" applyAlignment="1">
      <alignment horizontal="distributed" vertical="center" justifyLastLine="1"/>
    </xf>
    <xf numFmtId="0" fontId="9" fillId="0" borderId="7" xfId="0"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3" xfId="0" applyFill="1" applyBorder="1" applyAlignment="1">
      <alignment horizontal="distributed" vertical="center" justifyLastLine="1"/>
    </xf>
    <xf numFmtId="0" fontId="0" fillId="0" borderId="14"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21" fillId="0" borderId="9" xfId="1" applyFont="1" applyFill="1" applyBorder="1" applyAlignment="1">
      <alignment horizontal="distributed" vertical="center" wrapText="1"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21" fillId="0" borderId="9" xfId="1" applyFont="1" applyFill="1" applyBorder="1" applyAlignment="1">
      <alignment horizontal="center" vertical="center" wrapText="1" justifyLastLine="1"/>
    </xf>
    <xf numFmtId="0" fontId="21" fillId="0" borderId="10" xfId="1" applyFont="1" applyFill="1" applyBorder="1" applyAlignment="1">
      <alignment horizontal="center" vertical="center" wrapText="1" justifyLastLine="1"/>
    </xf>
    <xf numFmtId="0" fontId="21" fillId="0" borderId="1" xfId="7" applyFont="1" applyFill="1" applyBorder="1" applyAlignment="1">
      <alignment horizontal="center" vertical="center"/>
    </xf>
    <xf numFmtId="0" fontId="21" fillId="0" borderId="9" xfId="7" applyFont="1" applyFill="1" applyBorder="1" applyAlignment="1">
      <alignment horizontal="distributed" vertical="center"/>
    </xf>
    <xf numFmtId="0" fontId="0" fillId="0" borderId="10" xfId="0" applyFill="1" applyBorder="1" applyAlignment="1">
      <alignment horizontal="distributed" vertical="center"/>
    </xf>
    <xf numFmtId="0" fontId="21" fillId="0" borderId="10" xfId="1" applyFont="1" applyFill="1" applyBorder="1" applyAlignment="1">
      <alignment horizontal="distributed" vertical="center" wrapText="1"/>
    </xf>
    <xf numFmtId="0" fontId="21" fillId="0" borderId="11" xfId="7" applyFont="1" applyFill="1" applyBorder="1" applyAlignment="1">
      <alignment horizontal="distributed" vertical="center" wrapText="1"/>
    </xf>
    <xf numFmtId="0" fontId="17" fillId="0" borderId="4" xfId="0" applyFont="1" applyFill="1" applyBorder="1" applyAlignment="1">
      <alignment horizontal="left" vertical="center" wrapText="1"/>
    </xf>
    <xf numFmtId="0" fontId="0" fillId="0" borderId="4" xfId="0" applyFill="1" applyBorder="1" applyAlignment="1">
      <alignment vertical="center" wrapText="1"/>
    </xf>
    <xf numFmtId="0" fontId="21" fillId="0" borderId="0" xfId="7" applyFont="1" applyFill="1" applyBorder="1" applyAlignment="1">
      <alignment horizontal="center" vertical="center" shrinkToFit="1"/>
    </xf>
    <xf numFmtId="0" fontId="0" fillId="0" borderId="0" xfId="0" applyFill="1" applyBorder="1" applyAlignment="1">
      <alignment horizontal="center" vertical="center" shrinkToFit="1"/>
    </xf>
    <xf numFmtId="0" fontId="6" fillId="0" borderId="12" xfId="1" applyFont="1" applyFill="1" applyBorder="1" applyAlignment="1">
      <alignment horizontal="left" vertical="center"/>
    </xf>
    <xf numFmtId="0" fontId="9" fillId="0" borderId="12" xfId="0" applyFont="1" applyFill="1" applyBorder="1" applyAlignment="1">
      <alignment horizontal="left" vertical="center"/>
    </xf>
    <xf numFmtId="5" fontId="81" fillId="7" borderId="0" xfId="12" applyNumberFormat="1" applyFont="1" applyFill="1" applyAlignment="1" applyProtection="1">
      <alignment horizontal="center" vertical="center" shrinkToFit="1"/>
      <protection locked="0"/>
    </xf>
    <xf numFmtId="5" fontId="81" fillId="0" borderId="0" xfId="12" applyNumberFormat="1" applyFont="1" applyFill="1" applyAlignment="1" applyProtection="1">
      <alignment horizontal="left" vertical="center" wrapText="1"/>
      <protection locked="0"/>
    </xf>
    <xf numFmtId="5" fontId="81" fillId="0" borderId="0" xfId="12" applyNumberFormat="1" applyFont="1" applyAlignment="1" applyProtection="1">
      <alignment vertical="center"/>
    </xf>
    <xf numFmtId="182" fontId="69" fillId="0" borderId="3" xfId="5" applyNumberFormat="1" applyFont="1" applyFill="1" applyBorder="1" applyAlignment="1">
      <alignment horizontal="right" vertical="center"/>
    </xf>
    <xf numFmtId="182" fontId="69" fillId="0" borderId="2" xfId="5" applyNumberFormat="1" applyFont="1" applyFill="1" applyBorder="1" applyAlignment="1">
      <alignment horizontal="right" vertical="center"/>
    </xf>
    <xf numFmtId="182" fontId="69" fillId="0" borderId="4" xfId="5" applyNumberFormat="1" applyFont="1" applyFill="1" applyBorder="1" applyAlignment="1">
      <alignment horizontal="right" vertical="center"/>
    </xf>
    <xf numFmtId="0" fontId="61" fillId="0" borderId="0" xfId="7" applyFont="1" applyBorder="1" applyAlignment="1" applyProtection="1">
      <alignment vertical="center" shrinkToFit="1"/>
    </xf>
    <xf numFmtId="0" fontId="61" fillId="0" borderId="57" xfId="7" applyFont="1" applyBorder="1" applyAlignment="1" applyProtection="1">
      <alignment horizontal="left" vertical="center"/>
    </xf>
    <xf numFmtId="0" fontId="21" fillId="0" borderId="9" xfId="7" applyFont="1" applyBorder="1" applyAlignment="1">
      <alignment vertical="center" wrapText="1" shrinkToFit="1"/>
    </xf>
    <xf numFmtId="0" fontId="9" fillId="0" borderId="11" xfId="0" applyFont="1" applyBorder="1" applyAlignment="1">
      <alignment vertical="center"/>
    </xf>
    <xf numFmtId="0" fontId="9" fillId="0" borderId="11" xfId="0" applyFont="1" applyBorder="1" applyAlignment="1">
      <alignment vertical="center" wrapText="1" shrinkToFit="1"/>
    </xf>
    <xf numFmtId="0" fontId="21" fillId="0" borderId="3" xfId="7" applyFont="1" applyBorder="1" applyAlignment="1">
      <alignment horizontal="center" vertical="center" shrinkToFit="1"/>
    </xf>
    <xf numFmtId="0" fontId="9" fillId="0" borderId="4" xfId="0" applyFont="1" applyBorder="1" applyAlignment="1">
      <alignment horizontal="center" vertical="center" shrinkToFit="1"/>
    </xf>
    <xf numFmtId="0" fontId="35" fillId="0" borderId="12" xfId="1" applyFont="1" applyBorder="1" applyAlignment="1">
      <alignment horizontal="left" vertical="center"/>
    </xf>
    <xf numFmtId="0" fontId="36" fillId="0" borderId="12" xfId="0" applyFont="1" applyBorder="1" applyAlignment="1">
      <alignment horizontal="left" vertical="center"/>
    </xf>
    <xf numFmtId="0" fontId="23" fillId="0" borderId="0" xfId="7" applyFont="1" applyBorder="1" applyAlignment="1">
      <alignment horizontal="distributed" vertical="center" justifyLastLine="1"/>
    </xf>
    <xf numFmtId="0" fontId="24" fillId="0" borderId="0" xfId="0" applyFont="1" applyBorder="1" applyAlignment="1">
      <alignment horizontal="left" vertical="center" wrapText="1"/>
    </xf>
    <xf numFmtId="0" fontId="19" fillId="0" borderId="0" xfId="1" applyFont="1" applyBorder="1" applyAlignment="1">
      <alignment horizontal="center" vertical="distributed" shrinkToFit="1"/>
    </xf>
    <xf numFmtId="0" fontId="21" fillId="0" borderId="0" xfId="7" applyFont="1" applyBorder="1" applyAlignment="1">
      <alignment shrinkToFit="1"/>
    </xf>
    <xf numFmtId="0" fontId="21" fillId="0" borderId="9" xfId="1" applyFont="1" applyBorder="1" applyAlignment="1">
      <alignment horizontal="center" vertical="center"/>
    </xf>
    <xf numFmtId="0" fontId="9" fillId="0" borderId="11" xfId="0" applyFont="1" applyBorder="1" applyAlignment="1">
      <alignment horizontal="center" vertical="center"/>
    </xf>
    <xf numFmtId="0" fontId="21" fillId="0" borderId="3" xfId="1" applyFont="1" applyBorder="1" applyAlignment="1">
      <alignment horizontal="center" vertical="center"/>
    </xf>
    <xf numFmtId="0" fontId="9" fillId="0" borderId="4" xfId="0" applyFont="1" applyBorder="1" applyAlignment="1">
      <alignment horizontal="center" vertical="center"/>
    </xf>
    <xf numFmtId="177" fontId="21" fillId="0" borderId="3" xfId="8" applyNumberFormat="1" applyFont="1" applyBorder="1" applyAlignment="1">
      <alignment horizontal="center" vertical="center" wrapText="1"/>
    </xf>
    <xf numFmtId="177" fontId="21" fillId="0" borderId="2" xfId="8" applyNumberFormat="1" applyFont="1" applyBorder="1" applyAlignment="1">
      <alignment horizontal="center" vertical="center" wrapText="1"/>
    </xf>
    <xf numFmtId="0" fontId="17" fillId="0" borderId="4" xfId="0" applyFont="1" applyBorder="1" applyAlignment="1">
      <alignment vertical="center" wrapText="1"/>
    </xf>
    <xf numFmtId="179" fontId="15" fillId="2" borderId="28" xfId="8" applyNumberFormat="1" applyFont="1" applyFill="1" applyBorder="1" applyAlignment="1">
      <alignment horizontal="right" vertical="center"/>
    </xf>
    <xf numFmtId="179" fontId="15" fillId="2" borderId="29" xfId="8" applyNumberFormat="1" applyFont="1" applyFill="1" applyBorder="1" applyAlignment="1">
      <alignment horizontal="right" vertical="center"/>
    </xf>
    <xf numFmtId="0" fontId="39" fillId="0" borderId="12" xfId="1" applyFont="1" applyBorder="1" applyAlignment="1">
      <alignment horizontal="left" vertical="center"/>
    </xf>
    <xf numFmtId="0" fontId="0" fillId="0" borderId="12" xfId="0" applyBorder="1" applyAlignment="1">
      <alignment vertical="center"/>
    </xf>
    <xf numFmtId="0" fontId="3" fillId="7" borderId="3" xfId="5" applyFont="1" applyFill="1" applyBorder="1" applyAlignment="1">
      <alignment horizontal="left" vertical="center" shrinkToFit="1"/>
    </xf>
    <xf numFmtId="0" fontId="3" fillId="7" borderId="2" xfId="5" applyFont="1" applyFill="1" applyBorder="1" applyAlignment="1">
      <alignment horizontal="left" vertical="center" shrinkToFit="1"/>
    </xf>
    <xf numFmtId="0" fontId="3" fillId="7" borderId="4" xfId="5" applyFont="1" applyFill="1" applyBorder="1" applyAlignment="1">
      <alignment horizontal="left" vertical="center" shrinkToFit="1"/>
    </xf>
    <xf numFmtId="0" fontId="89" fillId="7" borderId="2" xfId="13" applyFont="1" applyFill="1" applyBorder="1" applyAlignment="1">
      <alignment horizontal="left" vertical="center" shrinkToFit="1"/>
    </xf>
    <xf numFmtId="0" fontId="3" fillId="7" borderId="5" xfId="5" applyFont="1" applyFill="1" applyBorder="1" applyAlignment="1">
      <alignment horizontal="left" vertical="center" shrinkToFit="1"/>
    </xf>
    <xf numFmtId="0" fontId="3" fillId="7" borderId="12" xfId="5" applyFont="1" applyFill="1" applyBorder="1" applyAlignment="1">
      <alignment horizontal="left" vertical="center" shrinkToFit="1"/>
    </xf>
    <xf numFmtId="0" fontId="3" fillId="7" borderId="54" xfId="5" applyFont="1" applyFill="1" applyBorder="1" applyAlignment="1">
      <alignment horizontal="left" vertical="center" shrinkToFit="1"/>
    </xf>
    <xf numFmtId="0" fontId="3" fillId="7" borderId="53" xfId="5" applyFont="1" applyFill="1" applyBorder="1" applyAlignment="1">
      <alignment horizontal="left" vertical="center" shrinkToFit="1"/>
    </xf>
    <xf numFmtId="0" fontId="3" fillId="7" borderId="56" xfId="5" applyFont="1" applyFill="1" applyBorder="1" applyAlignment="1">
      <alignment horizontal="left" vertical="center" shrinkToFit="1"/>
    </xf>
    <xf numFmtId="0" fontId="3" fillId="7" borderId="6" xfId="5" applyFont="1" applyFill="1" applyBorder="1" applyAlignment="1">
      <alignment horizontal="left" vertical="center" shrinkToFit="1"/>
    </xf>
    <xf numFmtId="176" fontId="28" fillId="0" borderId="0" xfId="1" applyNumberFormat="1" applyFont="1" applyAlignment="1">
      <alignment horizontal="left" vertical="center"/>
    </xf>
    <xf numFmtId="0" fontId="9" fillId="0" borderId="12"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9" fillId="0" borderId="13" xfId="0" applyFont="1" applyBorder="1" applyAlignment="1">
      <alignment horizontal="distributed" vertical="center" justifyLastLine="1"/>
    </xf>
    <xf numFmtId="0" fontId="9" fillId="0" borderId="0" xfId="0" applyFont="1" applyAlignment="1">
      <alignment horizontal="distributed" vertical="center" justifyLastLine="1"/>
    </xf>
    <xf numFmtId="0" fontId="9" fillId="0" borderId="14" xfId="0" applyFont="1" applyBorder="1" applyAlignment="1">
      <alignment horizontal="distributed" vertical="center" justifyLastLine="1"/>
    </xf>
    <xf numFmtId="0" fontId="9" fillId="0" borderId="7"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0" xfId="0" applyBorder="1" applyAlignment="1">
      <alignment horizontal="distributed" vertical="center"/>
    </xf>
    <xf numFmtId="0" fontId="21" fillId="0" borderId="10" xfId="1" applyFont="1" applyBorder="1" applyAlignment="1">
      <alignment horizontal="distributed" vertical="center" wrapText="1"/>
    </xf>
    <xf numFmtId="0" fontId="21" fillId="0" borderId="11" xfId="7" applyFont="1" applyBorder="1" applyAlignment="1">
      <alignment horizontal="distributed" vertical="center" wrapText="1"/>
    </xf>
    <xf numFmtId="0" fontId="6" fillId="0" borderId="12" xfId="1" applyFont="1" applyBorder="1" applyAlignment="1">
      <alignment horizontal="left" vertical="center"/>
    </xf>
    <xf numFmtId="0" fontId="9" fillId="0" borderId="12" xfId="0" applyFont="1" applyBorder="1" applyAlignment="1">
      <alignment horizontal="left" vertical="center"/>
    </xf>
    <xf numFmtId="0" fontId="19" fillId="0" borderId="3" xfId="1" applyFont="1" applyBorder="1" applyAlignment="1">
      <alignment horizontal="center" vertical="distributed" shrinkToFit="1"/>
    </xf>
    <xf numFmtId="0" fontId="9" fillId="0" borderId="4" xfId="0" applyFont="1" applyBorder="1" applyAlignment="1">
      <alignment vertical="center" shrinkToFit="1"/>
    </xf>
    <xf numFmtId="0" fontId="0" fillId="0" borderId="4" xfId="0" applyBorder="1" applyAlignment="1">
      <alignment vertical="center" wrapText="1"/>
    </xf>
    <xf numFmtId="0" fontId="21" fillId="0" borderId="0" xfId="7" applyFont="1" applyBorder="1" applyAlignment="1">
      <alignment horizontal="center" vertical="center" shrinkToFit="1"/>
    </xf>
    <xf numFmtId="0" fontId="0" fillId="0" borderId="0" xfId="0" applyBorder="1" applyAlignment="1">
      <alignment horizontal="center" vertical="center" shrinkToFit="1"/>
    </xf>
    <xf numFmtId="0" fontId="25" fillId="0" borderId="0" xfId="5" applyFont="1" applyAlignment="1" applyProtection="1">
      <alignment horizontal="center" vertical="center"/>
      <protection locked="0"/>
    </xf>
    <xf numFmtId="0" fontId="15" fillId="0" borderId="3" xfId="5" applyFont="1" applyFill="1" applyBorder="1" applyAlignment="1" applyProtection="1">
      <alignment horizontal="center" vertical="center"/>
      <protection locked="0"/>
    </xf>
    <xf numFmtId="0" fontId="15" fillId="0" borderId="2" xfId="5" applyFont="1" applyFill="1" applyBorder="1" applyAlignment="1" applyProtection="1">
      <alignment horizontal="center" vertical="center"/>
      <protection locked="0"/>
    </xf>
    <xf numFmtId="42" fontId="15" fillId="0" borderId="1" xfId="5" applyNumberFormat="1" applyFont="1" applyFill="1" applyBorder="1" applyAlignment="1" applyProtection="1">
      <alignment horizontal="left" vertical="center" wrapText="1" shrinkToFit="1"/>
      <protection locked="0"/>
    </xf>
    <xf numFmtId="42" fontId="15" fillId="0" borderId="9" xfId="5" applyNumberFormat="1" applyFont="1" applyFill="1" applyBorder="1" applyAlignment="1" applyProtection="1">
      <alignment horizontal="left" vertical="center" wrapText="1" shrinkToFit="1"/>
      <protection locked="0"/>
    </xf>
    <xf numFmtId="49" fontId="15" fillId="0" borderId="21" xfId="5" applyNumberFormat="1" applyFont="1" applyFill="1" applyBorder="1" applyAlignment="1" applyProtection="1">
      <alignment horizontal="center" vertical="center" wrapText="1"/>
      <protection locked="0"/>
    </xf>
    <xf numFmtId="49" fontId="15" fillId="0" borderId="22" xfId="5" applyNumberFormat="1" applyFont="1" applyFill="1" applyBorder="1" applyAlignment="1" applyProtection="1">
      <alignment horizontal="center" vertical="center" wrapText="1"/>
      <protection locked="0"/>
    </xf>
    <xf numFmtId="42" fontId="21" fillId="0" borderId="1" xfId="5" applyNumberFormat="1" applyFont="1" applyFill="1" applyBorder="1" applyAlignment="1" applyProtection="1">
      <alignment horizontal="left" vertical="center" wrapText="1" shrinkToFit="1"/>
      <protection locked="0"/>
    </xf>
    <xf numFmtId="42" fontId="15" fillId="0" borderId="3" xfId="5" applyNumberFormat="1" applyFont="1" applyFill="1" applyBorder="1" applyAlignment="1" applyProtection="1">
      <alignment horizontal="left" vertical="center" wrapText="1" shrinkToFit="1"/>
      <protection locked="0"/>
    </xf>
    <xf numFmtId="0" fontId="17" fillId="0" borderId="4" xfId="0" applyFont="1" applyBorder="1" applyAlignment="1">
      <alignment horizontal="left" vertical="center" wrapText="1"/>
    </xf>
    <xf numFmtId="0" fontId="114" fillId="0" borderId="0" xfId="5" applyFont="1" applyAlignment="1" applyProtection="1">
      <alignment horizontal="center" vertical="center"/>
      <protection locked="0"/>
    </xf>
    <xf numFmtId="0" fontId="102" fillId="0" borderId="0" xfId="0" applyFont="1" applyAlignment="1">
      <alignment horizontal="center" vertical="center"/>
    </xf>
    <xf numFmtId="42" fontId="21" fillId="0" borderId="70" xfId="5" applyNumberFormat="1" applyFont="1" applyFill="1" applyBorder="1" applyAlignment="1" applyProtection="1">
      <alignment horizontal="left" vertical="center" wrapText="1" shrinkToFit="1"/>
      <protection locked="0"/>
    </xf>
    <xf numFmtId="0" fontId="21" fillId="0" borderId="71" xfId="0" applyFont="1" applyBorder="1" applyAlignment="1">
      <alignment horizontal="left" vertical="center" wrapText="1"/>
    </xf>
    <xf numFmtId="42" fontId="15" fillId="0" borderId="73" xfId="5" applyNumberFormat="1" applyFont="1" applyFill="1" applyBorder="1" applyAlignment="1" applyProtection="1">
      <alignment horizontal="left" vertical="center" wrapText="1" shrinkToFit="1"/>
      <protection locked="0"/>
    </xf>
    <xf numFmtId="42" fontId="15" fillId="0" borderId="74" xfId="5" applyNumberFormat="1" applyFont="1" applyFill="1" applyBorder="1" applyAlignment="1" applyProtection="1">
      <alignment horizontal="left" vertical="center" wrapText="1" shrinkToFit="1"/>
      <protection locked="0"/>
    </xf>
    <xf numFmtId="42" fontId="15" fillId="0" borderId="75" xfId="5" applyNumberFormat="1" applyFont="1" applyFill="1" applyBorder="1" applyAlignment="1" applyProtection="1">
      <alignment horizontal="left" vertical="center" wrapText="1" shrinkToFit="1"/>
      <protection locked="0"/>
    </xf>
    <xf numFmtId="0" fontId="66" fillId="2" borderId="12" xfId="5" applyFont="1" applyFill="1" applyBorder="1" applyAlignment="1" applyProtection="1">
      <alignment horizontal="left" vertical="center"/>
      <protection locked="0"/>
    </xf>
    <xf numFmtId="0" fontId="67" fillId="0" borderId="12" xfId="0" applyFont="1" applyBorder="1" applyAlignment="1">
      <alignment horizontal="left" vertical="center"/>
    </xf>
    <xf numFmtId="0" fontId="74" fillId="0" borderId="0" xfId="10" applyFont="1" applyAlignment="1">
      <alignment horizontal="center" vertical="center"/>
    </xf>
    <xf numFmtId="0" fontId="67" fillId="0" borderId="0" xfId="0" applyFont="1" applyAlignment="1">
      <alignment vertical="center"/>
    </xf>
    <xf numFmtId="0" fontId="74" fillId="0" borderId="15" xfId="10" applyFont="1" applyBorder="1" applyAlignment="1">
      <alignment horizontal="left" vertical="center"/>
    </xf>
    <xf numFmtId="0" fontId="67" fillId="0" borderId="15" xfId="0" applyFont="1" applyBorder="1" applyAlignment="1">
      <alignment horizontal="left" vertical="center"/>
    </xf>
    <xf numFmtId="0" fontId="74" fillId="0" borderId="0" xfId="10" applyFont="1" applyAlignment="1">
      <alignment horizontal="left" vertical="center"/>
    </xf>
    <xf numFmtId="0" fontId="67" fillId="0" borderId="0" xfId="0" applyFont="1" applyAlignment="1">
      <alignment horizontal="left" vertical="center"/>
    </xf>
    <xf numFmtId="0" fontId="0" fillId="0" borderId="0" xfId="0" applyAlignment="1">
      <alignment vertical="center"/>
    </xf>
    <xf numFmtId="0" fontId="64" fillId="0" borderId="9" xfId="10" applyFont="1" applyBorder="1" applyAlignment="1">
      <alignment horizontal="center" vertical="center" wrapText="1"/>
    </xf>
    <xf numFmtId="0" fontId="0" fillId="0" borderId="11" xfId="0" applyBorder="1" applyAlignment="1">
      <alignment horizontal="center" vertical="center" wrapText="1"/>
    </xf>
    <xf numFmtId="0" fontId="15" fillId="0" borderId="1" xfId="5" applyFont="1" applyBorder="1" applyAlignment="1" applyProtection="1">
      <alignment horizontal="center" vertical="center" shrinkToFit="1"/>
      <protection locked="0"/>
    </xf>
    <xf numFmtId="0" fontId="3" fillId="7" borderId="1" xfId="5" applyFont="1" applyFill="1" applyBorder="1" applyAlignment="1" applyProtection="1">
      <alignment horizontal="center" vertical="center" wrapText="1"/>
      <protection locked="0"/>
    </xf>
    <xf numFmtId="0" fontId="0" fillId="0" borderId="10" xfId="0" applyBorder="1" applyAlignment="1">
      <alignment horizontal="left" vertical="center" wrapText="1"/>
    </xf>
    <xf numFmtId="0" fontId="0" fillId="0" borderId="11" xfId="0" applyBorder="1" applyAlignment="1">
      <alignment vertical="center" wrapText="1"/>
    </xf>
    <xf numFmtId="0" fontId="18" fillId="7" borderId="5"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74" fillId="0" borderId="0" xfId="10" applyFont="1" applyBorder="1" applyAlignment="1">
      <alignment horizontal="left" vertical="center"/>
    </xf>
    <xf numFmtId="0" fontId="67" fillId="0" borderId="0" xfId="0" applyFont="1" applyBorder="1" applyAlignment="1">
      <alignment horizontal="left" vertical="center"/>
    </xf>
    <xf numFmtId="0" fontId="44" fillId="0" borderId="58" xfId="0" applyFont="1" applyBorder="1" applyAlignment="1">
      <alignment horizontal="center" vertical="center" shrinkToFit="1"/>
    </xf>
    <xf numFmtId="0" fontId="44" fillId="0" borderId="59" xfId="0" applyFont="1" applyBorder="1" applyAlignment="1">
      <alignment horizontal="center" vertical="center" shrinkToFit="1"/>
    </xf>
    <xf numFmtId="0" fontId="44" fillId="0" borderId="60" xfId="0" applyFont="1" applyBorder="1" applyAlignment="1">
      <alignment horizontal="center" vertical="center" shrinkToFit="1"/>
    </xf>
    <xf numFmtId="0" fontId="17" fillId="7" borderId="9" xfId="0" applyFont="1" applyFill="1" applyBorder="1" applyAlignment="1">
      <alignment horizontal="center" vertical="center" wrapText="1"/>
    </xf>
    <xf numFmtId="0" fontId="17" fillId="7" borderId="78" xfId="0" applyFont="1" applyFill="1" applyBorder="1" applyAlignment="1">
      <alignment horizontal="center" vertical="center" wrapText="1"/>
    </xf>
    <xf numFmtId="0" fontId="17" fillId="7" borderId="80" xfId="0" applyFont="1" applyFill="1" applyBorder="1" applyAlignment="1">
      <alignment horizontal="center" vertical="center" wrapText="1"/>
    </xf>
    <xf numFmtId="0" fontId="17" fillId="7" borderId="81" xfId="0" applyFont="1" applyFill="1" applyBorder="1" applyAlignment="1">
      <alignment horizontal="center" vertical="center" wrapText="1"/>
    </xf>
    <xf numFmtId="0" fontId="99" fillId="0" borderId="12" xfId="10" applyFont="1" applyBorder="1" applyAlignment="1">
      <alignment horizontal="left" vertical="center"/>
    </xf>
    <xf numFmtId="0" fontId="99" fillId="0" borderId="12" xfId="0" applyFont="1" applyBorder="1" applyAlignment="1">
      <alignment horizontal="left" vertical="center"/>
    </xf>
    <xf numFmtId="0" fontId="98" fillId="0" borderId="12" xfId="0" applyFont="1" applyBorder="1" applyAlignment="1">
      <alignment vertical="center"/>
    </xf>
    <xf numFmtId="0" fontId="62" fillId="0" borderId="9" xfId="1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wrapText="1"/>
    </xf>
    <xf numFmtId="0" fontId="77" fillId="0" borderId="10" xfId="0" applyFont="1" applyBorder="1" applyAlignment="1">
      <alignment horizontal="left" vertical="center" wrapText="1"/>
    </xf>
    <xf numFmtId="0" fontId="0" fillId="0" borderId="11" xfId="0" applyBorder="1" applyAlignment="1">
      <alignment horizontal="left" vertical="center" wrapText="1"/>
    </xf>
    <xf numFmtId="0" fontId="64" fillId="0" borderId="7" xfId="10" applyFont="1" applyBorder="1" applyAlignment="1">
      <alignment horizontal="left" vertical="center" wrapText="1"/>
    </xf>
    <xf numFmtId="0" fontId="0" fillId="0" borderId="8" xfId="0" applyBorder="1" applyAlignment="1">
      <alignment horizontal="left" vertical="center" wrapText="1"/>
    </xf>
    <xf numFmtId="0" fontId="62" fillId="0" borderId="9" xfId="14" applyFont="1" applyBorder="1" applyAlignment="1">
      <alignment horizontal="center" vertical="center"/>
    </xf>
    <xf numFmtId="0" fontId="64" fillId="0" borderId="9" xfId="14" applyFont="1" applyBorder="1" applyAlignment="1">
      <alignment horizontal="center" vertical="center" wrapText="1"/>
    </xf>
    <xf numFmtId="0" fontId="75" fillId="0" borderId="3" xfId="14" applyFont="1" applyBorder="1" applyAlignment="1">
      <alignment horizontal="center" vertical="center" wrapText="1"/>
    </xf>
    <xf numFmtId="0" fontId="102" fillId="0" borderId="2" xfId="0" applyFont="1" applyBorder="1" applyAlignment="1">
      <alignment horizontal="center" vertical="center" wrapText="1"/>
    </xf>
    <xf numFmtId="0" fontId="32" fillId="0" borderId="3" xfId="14"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104" fillId="0" borderId="0" xfId="14" applyFont="1" applyAlignment="1">
      <alignment vertical="center" wrapText="1"/>
    </xf>
    <xf numFmtId="0" fontId="103" fillId="0" borderId="0" xfId="0" applyFont="1" applyAlignment="1">
      <alignment vertical="center"/>
    </xf>
    <xf numFmtId="0" fontId="74" fillId="0" borderId="0" xfId="14" applyFont="1" applyBorder="1" applyAlignment="1">
      <alignment horizontal="left" vertical="center"/>
    </xf>
    <xf numFmtId="0" fontId="0" fillId="0" borderId="0" xfId="0" applyAlignment="1">
      <alignment horizontal="left" vertical="center"/>
    </xf>
    <xf numFmtId="0" fontId="62" fillId="0" borderId="21" xfId="14" applyFont="1" applyFill="1" applyBorder="1" applyAlignment="1">
      <alignment horizontal="center" vertical="center"/>
    </xf>
    <xf numFmtId="0" fontId="62" fillId="0" borderId="22" xfId="14" applyFont="1" applyFill="1" applyBorder="1" applyAlignment="1">
      <alignment horizontal="center" vertical="center"/>
    </xf>
    <xf numFmtId="0" fontId="62" fillId="0" borderId="69" xfId="14" applyFont="1" applyFill="1" applyBorder="1" applyAlignment="1">
      <alignment horizontal="center" vertical="center"/>
    </xf>
    <xf numFmtId="0" fontId="74" fillId="0" borderId="0" xfId="14" applyFont="1" applyAlignment="1">
      <alignment horizontal="center" vertical="center" wrapText="1"/>
    </xf>
    <xf numFmtId="0" fontId="0" fillId="0" borderId="0" xfId="0" applyAlignment="1">
      <alignment vertical="center" wrapText="1"/>
    </xf>
    <xf numFmtId="0" fontId="64" fillId="0" borderId="5" xfId="1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8" fillId="0" borderId="5" xfId="0" applyFont="1"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102" fillId="0" borderId="4" xfId="0" applyFont="1" applyBorder="1" applyAlignment="1">
      <alignment horizontal="center" vertical="center" wrapText="1"/>
    </xf>
    <xf numFmtId="0" fontId="101" fillId="0" borderId="41" xfId="14" applyFont="1" applyBorder="1" applyAlignment="1">
      <alignment horizontal="center" vertical="center" wrapText="1" shrinkToFit="1"/>
    </xf>
    <xf numFmtId="0" fontId="101" fillId="0" borderId="43" xfId="14" applyFont="1" applyBorder="1" applyAlignment="1">
      <alignment horizontal="center" vertical="center" wrapText="1" shrinkToFit="1"/>
    </xf>
    <xf numFmtId="0" fontId="43" fillId="0" borderId="0" xfId="0" applyFont="1" applyFill="1" applyBorder="1" applyAlignment="1">
      <alignment horizontal="center" vertical="center"/>
    </xf>
    <xf numFmtId="0" fontId="43" fillId="7" borderId="0" xfId="0" applyFont="1" applyFill="1" applyBorder="1" applyAlignment="1">
      <alignment vertical="center" shrinkToFit="1"/>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7" borderId="0" xfId="0" applyFont="1" applyFill="1" applyBorder="1" applyAlignment="1" applyProtection="1">
      <alignment vertical="center" shrinkToFit="1"/>
      <protection locked="0"/>
    </xf>
    <xf numFmtId="0" fontId="43" fillId="0" borderId="0" xfId="0" applyFont="1" applyFill="1" applyBorder="1" applyAlignment="1" applyProtection="1">
      <alignment horizontal="center" vertical="center" shrinkToFit="1"/>
      <protection locked="0"/>
    </xf>
    <xf numFmtId="0" fontId="56" fillId="2" borderId="0" xfId="0" applyFont="1" applyFill="1" applyAlignment="1">
      <alignment horizontal="left" vertical="center" wrapText="1"/>
    </xf>
    <xf numFmtId="0" fontId="51" fillId="2" borderId="0" xfId="0" applyFont="1" applyFill="1" applyBorder="1" applyAlignment="1">
      <alignment horizontal="left" vertical="top" wrapText="1"/>
    </xf>
    <xf numFmtId="0" fontId="107" fillId="0" borderId="0" xfId="0" applyFont="1" applyFill="1" applyAlignment="1">
      <alignment horizontal="center" vertical="center" wrapText="1"/>
    </xf>
    <xf numFmtId="0" fontId="46" fillId="5" borderId="38" xfId="0" applyFont="1" applyFill="1" applyBorder="1" applyAlignment="1">
      <alignment horizontal="center" vertical="center" wrapText="1"/>
    </xf>
    <xf numFmtId="0" fontId="46" fillId="5" borderId="39" xfId="0" applyFont="1" applyFill="1" applyBorder="1" applyAlignment="1">
      <alignment horizontal="center" vertical="center" wrapText="1"/>
    </xf>
    <xf numFmtId="0" fontId="46" fillId="5" borderId="40" xfId="0" applyFont="1" applyFill="1" applyBorder="1" applyAlignment="1">
      <alignment horizontal="center" vertical="center" wrapText="1"/>
    </xf>
    <xf numFmtId="0" fontId="65" fillId="2" borderId="82" xfId="0" applyFont="1" applyFill="1" applyBorder="1" applyAlignment="1">
      <alignment horizontal="left" vertical="top"/>
    </xf>
    <xf numFmtId="0" fontId="65" fillId="2" borderId="83" xfId="0" applyFont="1" applyFill="1" applyBorder="1" applyAlignment="1">
      <alignment horizontal="left" vertical="top"/>
    </xf>
    <xf numFmtId="0" fontId="65" fillId="2" borderId="84" xfId="0" applyFont="1" applyFill="1" applyBorder="1" applyAlignment="1">
      <alignment horizontal="left" vertical="top"/>
    </xf>
    <xf numFmtId="0" fontId="65" fillId="2" borderId="85" xfId="0" applyFont="1" applyFill="1" applyBorder="1" applyAlignment="1">
      <alignment horizontal="left" vertical="top"/>
    </xf>
    <xf numFmtId="0" fontId="65" fillId="2" borderId="2" xfId="0" applyFont="1" applyFill="1" applyBorder="1" applyAlignment="1">
      <alignment horizontal="left" vertical="top"/>
    </xf>
    <xf numFmtId="0" fontId="65" fillId="2" borderId="86" xfId="0" applyFont="1" applyFill="1" applyBorder="1" applyAlignment="1">
      <alignment horizontal="left" vertical="top"/>
    </xf>
    <xf numFmtId="0" fontId="69" fillId="2" borderId="85" xfId="0" applyFont="1" applyFill="1" applyBorder="1" applyAlignment="1">
      <alignment horizontal="left" vertical="top"/>
    </xf>
    <xf numFmtId="0" fontId="69" fillId="2" borderId="2" xfId="0" applyFont="1" applyFill="1" applyBorder="1" applyAlignment="1">
      <alignment horizontal="left" vertical="top"/>
    </xf>
    <xf numFmtId="0" fontId="69" fillId="2" borderId="86" xfId="0" applyFont="1" applyFill="1" applyBorder="1" applyAlignment="1">
      <alignment horizontal="left" vertical="top"/>
    </xf>
    <xf numFmtId="0" fontId="65" fillId="2" borderId="85" xfId="0" applyFont="1" applyFill="1" applyBorder="1" applyAlignment="1">
      <alignment horizontal="left" vertical="top" wrapText="1"/>
    </xf>
    <xf numFmtId="0" fontId="65" fillId="2" borderId="2" xfId="0" applyFont="1" applyFill="1" applyBorder="1" applyAlignment="1">
      <alignment horizontal="left" vertical="top" wrapText="1"/>
    </xf>
    <xf numFmtId="0" fontId="65" fillId="2" borderId="86" xfId="0" applyFont="1" applyFill="1" applyBorder="1" applyAlignment="1">
      <alignment horizontal="left" vertical="top" wrapText="1"/>
    </xf>
    <xf numFmtId="0" fontId="69" fillId="2" borderId="36" xfId="0" applyFont="1" applyFill="1" applyBorder="1" applyAlignment="1">
      <alignment horizontal="left" vertical="top" wrapText="1"/>
    </xf>
    <xf numFmtId="0" fontId="69" fillId="2" borderId="37" xfId="0" applyFont="1" applyFill="1" applyBorder="1" applyAlignment="1">
      <alignment horizontal="left" vertical="top" wrapText="1"/>
    </xf>
    <xf numFmtId="0" fontId="57" fillId="2" borderId="31" xfId="0" applyFont="1" applyFill="1" applyBorder="1" applyAlignment="1">
      <alignment horizontal="left" vertical="top" wrapText="1"/>
    </xf>
    <xf numFmtId="0" fontId="57" fillId="2" borderId="0" xfId="0" applyFont="1" applyFill="1" applyBorder="1" applyAlignment="1">
      <alignment horizontal="left" vertical="top"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3" fillId="7" borderId="0" xfId="0"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0" fontId="65" fillId="0" borderId="0" xfId="15" applyFont="1" applyAlignment="1">
      <alignment horizontal="right" vertical="center" wrapText="1"/>
    </xf>
    <xf numFmtId="0" fontId="109" fillId="0" borderId="0" xfId="15" applyFont="1" applyAlignment="1">
      <alignment horizontal="center" vertical="center" wrapText="1"/>
    </xf>
    <xf numFmtId="0" fontId="65" fillId="2" borderId="3" xfId="15" applyFont="1" applyFill="1" applyBorder="1" applyAlignment="1">
      <alignment horizontal="left" vertical="center" wrapText="1"/>
    </xf>
    <xf numFmtId="0" fontId="65" fillId="2" borderId="2" xfId="15" applyFont="1" applyFill="1" applyBorder="1" applyAlignment="1">
      <alignment horizontal="left" vertical="center" wrapText="1"/>
    </xf>
    <xf numFmtId="0" fontId="111" fillId="0" borderId="0" xfId="15" applyFont="1" applyAlignment="1">
      <alignment horizontal="left" vertical="center" wrapText="1"/>
    </xf>
    <xf numFmtId="0" fontId="65" fillId="0" borderId="1" xfId="15" applyFont="1" applyBorder="1" applyAlignment="1">
      <alignment horizontal="center" vertical="center" wrapText="1"/>
    </xf>
    <xf numFmtId="0" fontId="68" fillId="0" borderId="0" xfId="0" applyFont="1" applyFill="1" applyAlignment="1">
      <alignment horizontal="center" vertical="center" wrapText="1"/>
    </xf>
    <xf numFmtId="0" fontId="45" fillId="7" borderId="30" xfId="0" applyFont="1" applyFill="1" applyBorder="1" applyAlignment="1">
      <alignment horizontal="left" vertical="top" wrapText="1"/>
    </xf>
    <xf numFmtId="0" fontId="45" fillId="7" borderId="31" xfId="0" applyFont="1" applyFill="1" applyBorder="1" applyAlignment="1">
      <alignment horizontal="left" vertical="top"/>
    </xf>
    <xf numFmtId="0" fontId="45" fillId="7" borderId="32" xfId="0" applyFont="1" applyFill="1" applyBorder="1" applyAlignment="1">
      <alignment horizontal="left" vertical="top"/>
    </xf>
    <xf numFmtId="0" fontId="45" fillId="7" borderId="33" xfId="0" applyFont="1" applyFill="1" applyBorder="1" applyAlignment="1">
      <alignment horizontal="left" vertical="top"/>
    </xf>
    <xf numFmtId="0" fontId="45" fillId="7" borderId="0" xfId="0" applyFont="1" applyFill="1" applyBorder="1" applyAlignment="1">
      <alignment horizontal="left" vertical="top"/>
    </xf>
    <xf numFmtId="0" fontId="45" fillId="7" borderId="34" xfId="0" applyFont="1" applyFill="1" applyBorder="1" applyAlignment="1">
      <alignment horizontal="left" vertical="top"/>
    </xf>
    <xf numFmtId="0" fontId="45" fillId="7" borderId="35" xfId="0" applyFont="1" applyFill="1" applyBorder="1" applyAlignment="1">
      <alignment horizontal="left" vertical="top"/>
    </xf>
    <xf numFmtId="0" fontId="45" fillId="7" borderId="36" xfId="0" applyFont="1" applyFill="1" applyBorder="1" applyAlignment="1">
      <alignment horizontal="left" vertical="top"/>
    </xf>
    <xf numFmtId="0" fontId="45" fillId="7" borderId="37" xfId="0" applyFont="1" applyFill="1" applyBorder="1" applyAlignment="1">
      <alignment horizontal="left" vertical="top"/>
    </xf>
    <xf numFmtId="0" fontId="60" fillId="2" borderId="15" xfId="0" applyFont="1" applyFill="1" applyBorder="1" applyAlignment="1">
      <alignment horizontal="left" vertical="top"/>
    </xf>
    <xf numFmtId="0" fontId="60" fillId="2" borderId="42" xfId="0" applyFont="1" applyFill="1" applyBorder="1" applyAlignment="1">
      <alignment horizontal="left" vertical="top"/>
    </xf>
    <xf numFmtId="0" fontId="60" fillId="2" borderId="4" xfId="0" applyFont="1" applyFill="1" applyBorder="1" applyAlignment="1">
      <alignment horizontal="left" vertical="top"/>
    </xf>
    <xf numFmtId="0" fontId="60" fillId="2" borderId="1" xfId="0" applyFont="1" applyFill="1" applyBorder="1" applyAlignment="1">
      <alignment horizontal="left" vertical="top"/>
    </xf>
    <xf numFmtId="0" fontId="60" fillId="2" borderId="44" xfId="0" applyFont="1" applyFill="1" applyBorder="1" applyAlignment="1">
      <alignment horizontal="left" vertical="top"/>
    </xf>
    <xf numFmtId="0" fontId="61" fillId="2" borderId="4" xfId="0" applyFont="1" applyFill="1" applyBorder="1" applyAlignment="1">
      <alignment horizontal="left" vertical="top"/>
    </xf>
    <xf numFmtId="0" fontId="61" fillId="2" borderId="1" xfId="0" applyFont="1" applyFill="1" applyBorder="1" applyAlignment="1">
      <alignment horizontal="left" vertical="top"/>
    </xf>
    <xf numFmtId="0" fontId="61" fillId="2" borderId="44" xfId="0" applyFont="1" applyFill="1" applyBorder="1" applyAlignment="1">
      <alignment horizontal="left" vertical="top"/>
    </xf>
    <xf numFmtId="0" fontId="60" fillId="2" borderId="4" xfId="0" applyFont="1" applyFill="1" applyBorder="1" applyAlignment="1">
      <alignment horizontal="left" vertical="top" wrapText="1"/>
    </xf>
    <xf numFmtId="0" fontId="60" fillId="2" borderId="1" xfId="0" applyFont="1" applyFill="1" applyBorder="1" applyAlignment="1">
      <alignment horizontal="left" vertical="top" wrapText="1"/>
    </xf>
    <xf numFmtId="0" fontId="60" fillId="2" borderId="44" xfId="0" applyFont="1" applyFill="1" applyBorder="1" applyAlignment="1">
      <alignment horizontal="left" vertical="top" wrapText="1"/>
    </xf>
    <xf numFmtId="0" fontId="61" fillId="2" borderId="46" xfId="0" applyFont="1" applyFill="1" applyBorder="1" applyAlignment="1">
      <alignment horizontal="left" vertical="top" wrapText="1"/>
    </xf>
    <xf numFmtId="0" fontId="61" fillId="2" borderId="47" xfId="0" applyFont="1" applyFill="1" applyBorder="1" applyAlignment="1">
      <alignment horizontal="left" vertical="top" wrapText="1"/>
    </xf>
    <xf numFmtId="0" fontId="61" fillId="2" borderId="48" xfId="0" applyFont="1" applyFill="1" applyBorder="1" applyAlignment="1">
      <alignment horizontal="left" vertical="top" wrapText="1"/>
    </xf>
    <xf numFmtId="0" fontId="15" fillId="0" borderId="3" xfId="5" applyFont="1" applyFill="1" applyBorder="1" applyAlignment="1" applyProtection="1">
      <alignment horizontal="left" vertical="center" wrapText="1"/>
      <protection locked="0"/>
    </xf>
    <xf numFmtId="0" fontId="28" fillId="0" borderId="0" xfId="5" applyFont="1" applyAlignment="1" applyProtection="1">
      <alignment horizontal="center" vertical="center"/>
      <protection locked="0"/>
    </xf>
    <xf numFmtId="0" fontId="32" fillId="0" borderId="0" xfId="0" applyFont="1" applyAlignment="1">
      <alignment horizontal="center" vertical="center"/>
    </xf>
    <xf numFmtId="5" fontId="81" fillId="11" borderId="0" xfId="12" applyNumberFormat="1" applyFont="1" applyFill="1" applyAlignment="1" applyProtection="1">
      <alignment vertical="center" shrinkToFit="1"/>
      <protection locked="0"/>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3" borderId="1" xfId="0" applyFont="1" applyFill="1" applyBorder="1" applyAlignment="1">
      <alignment horizontal="center" vertical="center"/>
    </xf>
  </cellXfs>
  <cellStyles count="16">
    <cellStyle name="パーセント 2" xfId="4"/>
    <cellStyle name="ハイパーリンク" xfId="13" builtinId="8"/>
    <cellStyle name="桁区切り" xfId="9" builtinId="6"/>
    <cellStyle name="桁区切り 2" xfId="3"/>
    <cellStyle name="桁区切り 2 2" xfId="8"/>
    <cellStyle name="桁区切り 3" xfId="6"/>
    <cellStyle name="標準" xfId="0" builtinId="0"/>
    <cellStyle name="標準 2" xfId="2"/>
    <cellStyle name="標準 2 2" xfId="7"/>
    <cellStyle name="標準 2 2 2" xfId="11"/>
    <cellStyle name="標準 2 4" xfId="15"/>
    <cellStyle name="標準 3" xfId="5"/>
    <cellStyle name="標準 3 2" xfId="12"/>
    <cellStyle name="標準 4" xfId="10"/>
    <cellStyle name="標準 4 2" xfId="14"/>
    <cellStyle name="標準_⑭内示表　継続分" xfId="1"/>
  </cellStyles>
  <dxfs count="30">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ont>
        <color theme="0"/>
      </font>
    </dxf>
    <dxf>
      <font>
        <color theme="0"/>
      </font>
    </dxf>
    <dxf>
      <font>
        <color theme="0"/>
      </font>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theme="0"/>
      </font>
    </dxf>
    <dxf>
      <font>
        <color theme="0"/>
      </font>
    </dxf>
    <dxf>
      <font>
        <color theme="0"/>
      </font>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s>
  <tableStyles count="0" defaultTableStyle="TableStyleMedium2" defaultPivotStyle="PivotStyleLight16"/>
  <colors>
    <mruColors>
      <color rgb="FFCEF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171450</xdr:colOff>
      <xdr:row>119</xdr:row>
      <xdr:rowOff>104775</xdr:rowOff>
    </xdr:from>
    <xdr:to>
      <xdr:col>9</xdr:col>
      <xdr:colOff>809625</xdr:colOff>
      <xdr:row>123</xdr:row>
      <xdr:rowOff>219076</xdr:rowOff>
    </xdr:to>
    <xdr:sp macro="" textlink="">
      <xdr:nvSpPr>
        <xdr:cNvPr id="16" name="四角形吹き出し 15"/>
        <xdr:cNvSpPr/>
      </xdr:nvSpPr>
      <xdr:spPr>
        <a:xfrm>
          <a:off x="3305175" y="25346025"/>
          <a:ext cx="4067175" cy="1066801"/>
        </a:xfrm>
        <a:prstGeom prst="wedgeRectCallout">
          <a:avLst>
            <a:gd name="adj1" fmla="val -58946"/>
            <a:gd name="adj2" fmla="val -305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b="0" i="0">
              <a:solidFill>
                <a:schemeClr val="lt1"/>
              </a:solidFill>
              <a:effectLst/>
              <a:latin typeface="+mn-lt"/>
              <a:ea typeface="+mn-ea"/>
              <a:cs typeface="+mn-cs"/>
            </a:rPr>
            <a:t>Ⅱ</a:t>
          </a:r>
          <a:r>
            <a:rPr lang="ja-JP" altLang="en-US" sz="1100" b="0" i="0">
              <a:solidFill>
                <a:schemeClr val="lt1"/>
              </a:solidFill>
              <a:effectLst/>
              <a:latin typeface="+mn-lt"/>
              <a:ea typeface="+mn-ea"/>
              <a:cs typeface="+mn-cs"/>
            </a:rPr>
            <a:t>の補助金等実績報告書及び交付請求書の提出後に、確定申告により</a:t>
          </a:r>
          <a:r>
            <a:rPr lang="ja-JP" altLang="ja-JP" sz="1100" b="0" i="0">
              <a:solidFill>
                <a:schemeClr val="lt1"/>
              </a:solidFill>
              <a:effectLst/>
              <a:latin typeface="+mn-lt"/>
              <a:ea typeface="+mn-ea"/>
              <a:cs typeface="+mn-cs"/>
            </a:rPr>
            <a:t>確定した</a:t>
          </a:r>
          <a:r>
            <a:rPr lang="ja-JP" altLang="en-US" sz="1100" b="0" i="0">
              <a:solidFill>
                <a:schemeClr val="lt1"/>
              </a:solidFill>
              <a:effectLst/>
              <a:latin typeface="+mn-lt"/>
              <a:ea typeface="+mn-ea"/>
              <a:cs typeface="+mn-cs"/>
            </a:rPr>
            <a:t>仕入税額控除した消費税に係る補助金相当額を報告していただきます。</a:t>
          </a:r>
          <a:endParaRPr lang="en-US" altLang="ja-JP" sz="1100" b="0" i="0">
            <a:solidFill>
              <a:schemeClr val="lt1"/>
            </a:solidFill>
            <a:effectLst/>
            <a:latin typeface="+mn-lt"/>
            <a:ea typeface="+mn-ea"/>
            <a:cs typeface="+mn-cs"/>
          </a:endParaRPr>
        </a:p>
        <a:p>
          <a:r>
            <a:rPr lang="ja-JP" altLang="en-US" sz="1100" b="0" i="0">
              <a:solidFill>
                <a:schemeClr val="lt1"/>
              </a:solidFill>
              <a:effectLst/>
              <a:latin typeface="+mn-lt"/>
              <a:ea typeface="+mn-ea"/>
              <a:cs typeface="+mn-cs"/>
            </a:rPr>
            <a:t>なお、</a:t>
          </a:r>
          <a:r>
            <a:rPr lang="ja-JP" altLang="ja-JP" sz="1100" b="0" i="0">
              <a:solidFill>
                <a:schemeClr val="lt1"/>
              </a:solidFill>
              <a:effectLst/>
              <a:latin typeface="+mn-lt"/>
              <a:ea typeface="+mn-ea"/>
              <a:cs typeface="+mn-cs"/>
            </a:rPr>
            <a:t>仕入税額控除した消費税に係る補助金相当額</a:t>
          </a:r>
          <a:r>
            <a:rPr lang="ja-JP" altLang="en-US" sz="1100" b="0" i="0">
              <a:solidFill>
                <a:schemeClr val="lt1"/>
              </a:solidFill>
              <a:effectLst/>
              <a:latin typeface="+mn-lt"/>
              <a:ea typeface="+mn-ea"/>
              <a:cs typeface="+mn-cs"/>
            </a:rPr>
            <a:t>がある場合は、当該金額の納付書をお送りしますので、ご返還ねがいます。</a:t>
          </a:r>
          <a:endParaRPr lang="ja-JP" altLang="ja-JP" sz="1800">
            <a:effectLst/>
          </a:endParaRPr>
        </a:p>
      </xdr:txBody>
    </xdr:sp>
    <xdr:clientData/>
  </xdr:twoCellAnchor>
  <xdr:twoCellAnchor>
    <xdr:from>
      <xdr:col>4</xdr:col>
      <xdr:colOff>76200</xdr:colOff>
      <xdr:row>131</xdr:row>
      <xdr:rowOff>123825</xdr:rowOff>
    </xdr:from>
    <xdr:to>
      <xdr:col>4</xdr:col>
      <xdr:colOff>600075</xdr:colOff>
      <xdr:row>132</xdr:row>
      <xdr:rowOff>76200</xdr:rowOff>
    </xdr:to>
    <xdr:sp macro="" textlink="">
      <xdr:nvSpPr>
        <xdr:cNvPr id="17" name="ストライプ矢印 16"/>
        <xdr:cNvSpPr/>
      </xdr:nvSpPr>
      <xdr:spPr>
        <a:xfrm>
          <a:off x="3209925" y="28222575"/>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104775</xdr:colOff>
      <xdr:row>133</xdr:row>
      <xdr:rowOff>133350</xdr:rowOff>
    </xdr:from>
    <xdr:to>
      <xdr:col>4</xdr:col>
      <xdr:colOff>628650</xdr:colOff>
      <xdr:row>134</xdr:row>
      <xdr:rowOff>85725</xdr:rowOff>
    </xdr:to>
    <xdr:sp macro="" textlink="">
      <xdr:nvSpPr>
        <xdr:cNvPr id="18" name="ストライプ矢印 17"/>
        <xdr:cNvSpPr/>
      </xdr:nvSpPr>
      <xdr:spPr>
        <a:xfrm>
          <a:off x="3238500" y="2870835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257735</xdr:colOff>
      <xdr:row>15</xdr:row>
      <xdr:rowOff>56030</xdr:rowOff>
    </xdr:from>
    <xdr:to>
      <xdr:col>9</xdr:col>
      <xdr:colOff>615763</xdr:colOff>
      <xdr:row>18</xdr:row>
      <xdr:rowOff>188820</xdr:rowOff>
    </xdr:to>
    <xdr:sp macro="" textlink="">
      <xdr:nvSpPr>
        <xdr:cNvPr id="2" name="四角形吹き出し 1"/>
        <xdr:cNvSpPr/>
      </xdr:nvSpPr>
      <xdr:spPr>
        <a:xfrm>
          <a:off x="6658535" y="3599330"/>
          <a:ext cx="2323988" cy="750010"/>
        </a:xfrm>
        <a:prstGeom prst="wedgeRectCallout">
          <a:avLst>
            <a:gd name="adj1" fmla="val -57960"/>
            <a:gd name="adj2" fmla="val -1695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r>
            <a:rPr kumimoji="1" lang="ja-JP" altLang="en-US" sz="1800">
              <a:solidFill>
                <a:schemeClr val="lt1"/>
              </a:solidFill>
              <a:effectLst/>
              <a:latin typeface="+mn-lt"/>
              <a:ea typeface="+mn-ea"/>
              <a:cs typeface="+mn-cs"/>
            </a:rPr>
            <a:t>追加補助で、今年度補助済み額があれば記入</a:t>
          </a:r>
          <a:r>
            <a:rPr kumimoji="0" lang="ja-JP" altLang="en-US" sz="1800">
              <a:solidFill>
                <a:schemeClr val="lt1"/>
              </a:solidFill>
              <a:effectLst/>
              <a:latin typeface="+mn-lt"/>
              <a:ea typeface="+mn-ea"/>
              <a:cs typeface="+mn-cs"/>
            </a:rPr>
            <a:t>。</a:t>
          </a:r>
          <a:endParaRPr kumimoji="1" lang="en-US" altLang="ja-JP" sz="1800">
            <a:solidFill>
              <a:schemeClr val="lt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190500</xdr:rowOff>
        </xdr:from>
        <xdr:to>
          <xdr:col>3</xdr:col>
          <xdr:colOff>38100</xdr:colOff>
          <xdr:row>12</xdr:row>
          <xdr:rowOff>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8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198120</xdr:rowOff>
        </xdr:from>
        <xdr:to>
          <xdr:col>3</xdr:col>
          <xdr:colOff>38100</xdr:colOff>
          <xdr:row>11</xdr:row>
          <xdr:rowOff>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8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198120</xdr:rowOff>
        </xdr:from>
        <xdr:to>
          <xdr:col>3</xdr:col>
          <xdr:colOff>38100</xdr:colOff>
          <xdr:row>8</xdr:row>
          <xdr:rowOff>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8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198120</xdr:rowOff>
        </xdr:from>
        <xdr:to>
          <xdr:col>3</xdr:col>
          <xdr:colOff>38100</xdr:colOff>
          <xdr:row>7</xdr:row>
          <xdr:rowOff>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8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198120</xdr:rowOff>
        </xdr:from>
        <xdr:to>
          <xdr:col>3</xdr:col>
          <xdr:colOff>38100</xdr:colOff>
          <xdr:row>10</xdr:row>
          <xdr:rowOff>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8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198120</xdr:rowOff>
        </xdr:from>
        <xdr:to>
          <xdr:col>3</xdr:col>
          <xdr:colOff>38100</xdr:colOff>
          <xdr:row>9</xdr:row>
          <xdr:rowOff>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8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8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800-00000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8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8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800-00000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800-00000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800-00000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800-00000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800-00000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800-00001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800-00001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800-00001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236220</xdr:rowOff>
        </xdr:from>
        <xdr:to>
          <xdr:col>3</xdr:col>
          <xdr:colOff>38100</xdr:colOff>
          <xdr:row>12</xdr:row>
          <xdr:rowOff>236220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800-00001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42</xdr:row>
          <xdr:rowOff>0</xdr:rowOff>
        </xdr:from>
        <xdr:to>
          <xdr:col>4</xdr:col>
          <xdr:colOff>0</xdr:colOff>
          <xdr:row>43</xdr:row>
          <xdr:rowOff>60960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800-00001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800-00002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800-00002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800-00002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800-00002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800-00002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800-00002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800-00002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800-00002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800-00002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38100</xdr:colOff>
          <xdr:row>43</xdr:row>
          <xdr:rowOff>60960</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0800-00002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238125</xdr:colOff>
      <xdr:row>4</xdr:row>
      <xdr:rowOff>9525</xdr:rowOff>
    </xdr:from>
    <xdr:to>
      <xdr:col>39</xdr:col>
      <xdr:colOff>133350</xdr:colOff>
      <xdr:row>9</xdr:row>
      <xdr:rowOff>142875</xdr:rowOff>
    </xdr:to>
    <xdr:sp macro="" textlink="">
      <xdr:nvSpPr>
        <xdr:cNvPr id="34" name="四角形吹き出し 33"/>
        <xdr:cNvSpPr/>
      </xdr:nvSpPr>
      <xdr:spPr>
        <a:xfrm>
          <a:off x="7162800" y="933450"/>
          <a:ext cx="2695575" cy="1371600"/>
        </a:xfrm>
        <a:prstGeom prst="wedgeRectCallout">
          <a:avLst>
            <a:gd name="adj1" fmla="val -57960"/>
            <a:gd name="adj2" fmla="val -1695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r>
            <a:rPr kumimoji="1" lang="ja-JP" altLang="ja-JP" sz="1800">
              <a:solidFill>
                <a:schemeClr val="lt1"/>
              </a:solidFill>
              <a:effectLst/>
              <a:latin typeface="+mn-lt"/>
              <a:ea typeface="+mn-ea"/>
              <a:cs typeface="+mn-cs"/>
            </a:rPr>
            <a:t>確認項目について、該当する場合のみ補助対象となります。各項目に✓を入れてください。</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231321</xdr:colOff>
      <xdr:row>2</xdr:row>
      <xdr:rowOff>258535</xdr:rowOff>
    </xdr:from>
    <xdr:to>
      <xdr:col>10</xdr:col>
      <xdr:colOff>176893</xdr:colOff>
      <xdr:row>5</xdr:row>
      <xdr:rowOff>2517321</xdr:rowOff>
    </xdr:to>
    <xdr:sp macro="" textlink="">
      <xdr:nvSpPr>
        <xdr:cNvPr id="2" name="吹き出し: 角を丸めた四角形 1">
          <a:extLst>
            <a:ext uri="{FF2B5EF4-FFF2-40B4-BE49-F238E27FC236}">
              <a16:creationId xmlns:a16="http://schemas.microsoft.com/office/drawing/2014/main" id="{00000000-0008-0000-0900-000002000000}"/>
            </a:ext>
          </a:extLst>
        </xdr:cNvPr>
        <xdr:cNvSpPr/>
      </xdr:nvSpPr>
      <xdr:spPr>
        <a:xfrm>
          <a:off x="11021785" y="925285"/>
          <a:ext cx="5279572" cy="3660322"/>
        </a:xfrm>
        <a:prstGeom prst="wedgeRoundRectCallout">
          <a:avLst>
            <a:gd name="adj1" fmla="val -47800"/>
            <a:gd name="adj2" fmla="val 21428"/>
            <a:gd name="adj3" fmla="val 1666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chemeClr val="bg1"/>
              </a:solidFill>
              <a:effectLst/>
              <a:latin typeface="ＭＳ ゴシック" panose="020B0609070205080204" pitchFamily="49" charset="-128"/>
              <a:ea typeface="ＭＳ ゴシック" panose="020B0609070205080204" pitchFamily="49" charset="-128"/>
              <a:cs typeface="+mn-cs"/>
            </a:rPr>
            <a:t>調査で回答した内容（令和</a:t>
          </a:r>
          <a:r>
            <a:rPr kumimoji="1" lang="en-US" altLang="ja-JP" sz="2400" b="1">
              <a:solidFill>
                <a:schemeClr val="bg1"/>
              </a:solidFill>
              <a:effectLst/>
              <a:latin typeface="ＭＳ ゴシック" panose="020B0609070205080204" pitchFamily="49" charset="-128"/>
              <a:ea typeface="ＭＳ ゴシック" panose="020B0609070205080204" pitchFamily="49" charset="-128"/>
              <a:cs typeface="+mn-cs"/>
            </a:rPr>
            <a:t>5</a:t>
          </a:r>
          <a:r>
            <a:rPr kumimoji="1" lang="ja-JP" altLang="en-US" sz="2400" b="1">
              <a:solidFill>
                <a:schemeClr val="bg1"/>
              </a:solidFill>
              <a:effectLst/>
              <a:latin typeface="ＭＳ ゴシック" panose="020B0609070205080204" pitchFamily="49" charset="-128"/>
              <a:ea typeface="ＭＳ ゴシック" panose="020B0609070205080204" pitchFamily="49" charset="-128"/>
              <a:cs typeface="+mn-cs"/>
            </a:rPr>
            <a:t>年</a:t>
          </a:r>
          <a:r>
            <a:rPr kumimoji="1" lang="en-US" altLang="ja-JP" sz="2400" b="1">
              <a:solidFill>
                <a:schemeClr val="bg1"/>
              </a:solidFill>
              <a:effectLst/>
              <a:latin typeface="ＭＳ ゴシック" panose="020B0609070205080204" pitchFamily="49" charset="-128"/>
              <a:ea typeface="ＭＳ ゴシック" panose="020B0609070205080204" pitchFamily="49" charset="-128"/>
              <a:cs typeface="+mn-cs"/>
            </a:rPr>
            <a:t>3</a:t>
          </a:r>
          <a:r>
            <a:rPr kumimoji="1" lang="ja-JP" altLang="en-US" sz="2400" b="1">
              <a:solidFill>
                <a:schemeClr val="bg1"/>
              </a:solidFill>
              <a:effectLst/>
              <a:latin typeface="ＭＳ ゴシック" panose="020B0609070205080204" pitchFamily="49" charset="-128"/>
              <a:ea typeface="ＭＳ ゴシック" panose="020B0609070205080204" pitchFamily="49" charset="-128"/>
              <a:cs typeface="+mn-cs"/>
            </a:rPr>
            <a:t>月</a:t>
          </a:r>
          <a:r>
            <a:rPr kumimoji="1" lang="en-US" altLang="ja-JP" sz="2400" b="1">
              <a:solidFill>
                <a:schemeClr val="bg1"/>
              </a:solidFill>
              <a:effectLst/>
              <a:latin typeface="ＭＳ ゴシック" panose="020B0609070205080204" pitchFamily="49" charset="-128"/>
              <a:ea typeface="ＭＳ ゴシック" panose="020B0609070205080204" pitchFamily="49" charset="-128"/>
              <a:cs typeface="+mn-cs"/>
            </a:rPr>
            <a:t>28</a:t>
          </a:r>
          <a:r>
            <a:rPr kumimoji="1" lang="ja-JP" altLang="en-US" sz="2400" b="1">
              <a:solidFill>
                <a:schemeClr val="bg1"/>
              </a:solidFill>
              <a:effectLst/>
              <a:latin typeface="ＭＳ ゴシック" panose="020B0609070205080204" pitchFamily="49" charset="-128"/>
              <a:ea typeface="ＭＳ ゴシック" panose="020B0609070205080204" pitchFamily="49" charset="-128"/>
              <a:cs typeface="+mn-cs"/>
            </a:rPr>
            <a:t>日事務連絡「高齢者施設等での施設内療養の体制に関する調査について」）どおりに記入ください。調査で</a:t>
          </a:r>
          <a:r>
            <a:rPr kumimoji="1" lang="en-US" altLang="ja-JP" sz="2400" b="1">
              <a:solidFill>
                <a:schemeClr val="bg1"/>
              </a:solidFill>
              <a:effectLst/>
              <a:latin typeface="ＭＳ ゴシック" panose="020B0609070205080204" pitchFamily="49" charset="-128"/>
              <a:ea typeface="ＭＳ ゴシック" panose="020B0609070205080204" pitchFamily="49" charset="-128"/>
              <a:cs typeface="+mn-cs"/>
            </a:rPr>
            <a:t>×</a:t>
          </a:r>
          <a:r>
            <a:rPr kumimoji="1" lang="ja-JP" altLang="en-US" sz="2400" b="1">
              <a:solidFill>
                <a:schemeClr val="bg1"/>
              </a:solidFill>
              <a:effectLst/>
              <a:latin typeface="ＭＳ ゴシック" panose="020B0609070205080204" pitchFamily="49" charset="-128"/>
              <a:ea typeface="ＭＳ ゴシック" panose="020B0609070205080204" pitchFamily="49" charset="-128"/>
              <a:cs typeface="+mn-cs"/>
            </a:rPr>
            <a:t>で回答した事業所は補助対象外となりますのでご留意ください。</a:t>
          </a:r>
          <a:endParaRPr kumimoji="1" lang="en-US" altLang="ja-JP" sz="2400" b="1">
            <a:solidFill>
              <a:schemeClr val="bg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38100</xdr:colOff>
          <xdr:row>20</xdr:row>
          <xdr:rowOff>251460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198120</xdr:rowOff>
        </xdr:from>
        <xdr:to>
          <xdr:col>3</xdr:col>
          <xdr:colOff>38100</xdr:colOff>
          <xdr:row>20</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198120</xdr:rowOff>
        </xdr:from>
        <xdr:to>
          <xdr:col>3</xdr:col>
          <xdr:colOff>38100</xdr:colOff>
          <xdr:row>17</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198120</xdr:rowOff>
        </xdr:from>
        <xdr:to>
          <xdr:col>3</xdr:col>
          <xdr:colOff>38100</xdr:colOff>
          <xdr:row>16</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198120</xdr:rowOff>
        </xdr:from>
        <xdr:to>
          <xdr:col>3</xdr:col>
          <xdr:colOff>38100</xdr:colOff>
          <xdr:row>19</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198120</xdr:rowOff>
        </xdr:from>
        <xdr:to>
          <xdr:col>3</xdr:col>
          <xdr:colOff>38100</xdr:colOff>
          <xdr:row>18</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0</xdr:col>
      <xdr:colOff>103185</xdr:colOff>
      <xdr:row>0</xdr:row>
      <xdr:rowOff>39687</xdr:rowOff>
    </xdr:from>
    <xdr:to>
      <xdr:col>1</xdr:col>
      <xdr:colOff>152400</xdr:colOff>
      <xdr:row>0</xdr:row>
      <xdr:rowOff>309562</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03185" y="39687"/>
          <a:ext cx="1039815"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（様式</a:t>
          </a:r>
          <a:r>
            <a:rPr kumimoji="1" lang="ja-JP" altLang="en-US" sz="1100">
              <a:solidFill>
                <a:schemeClr val="dk1"/>
              </a:solidFill>
              <a:effectLst/>
              <a:latin typeface="+mn-lt"/>
              <a:ea typeface="+mn-ea"/>
              <a:cs typeface="+mn-cs"/>
            </a:rPr>
            <a:t>２の２）</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85725</xdr:colOff>
      <xdr:row>7</xdr:row>
      <xdr:rowOff>95250</xdr:rowOff>
    </xdr:from>
    <xdr:to>
      <xdr:col>42</xdr:col>
      <xdr:colOff>257175</xdr:colOff>
      <xdr:row>11</xdr:row>
      <xdr:rowOff>19050</xdr:rowOff>
    </xdr:to>
    <xdr:sp macro="" textlink="">
      <xdr:nvSpPr>
        <xdr:cNvPr id="2" name="四角形吹き出し 1"/>
        <xdr:cNvSpPr/>
      </xdr:nvSpPr>
      <xdr:spPr>
        <a:xfrm>
          <a:off x="7143750" y="1647825"/>
          <a:ext cx="2543175" cy="800100"/>
        </a:xfrm>
        <a:prstGeom prst="wedgeRectCallout">
          <a:avLst>
            <a:gd name="adj1" fmla="val -57960"/>
            <a:gd name="adj2" fmla="val -1695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800"/>
            <a:t>「法人」「法人の代表者」の印を押印。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161925</xdr:colOff>
      <xdr:row>6</xdr:row>
      <xdr:rowOff>9525</xdr:rowOff>
    </xdr:from>
    <xdr:to>
      <xdr:col>47</xdr:col>
      <xdr:colOff>333375</xdr:colOff>
      <xdr:row>9</xdr:row>
      <xdr:rowOff>152400</xdr:rowOff>
    </xdr:to>
    <xdr:sp macro="" textlink="">
      <xdr:nvSpPr>
        <xdr:cNvPr id="2" name="四角形吹き出し 1"/>
        <xdr:cNvSpPr/>
      </xdr:nvSpPr>
      <xdr:spPr>
        <a:xfrm>
          <a:off x="7219950" y="1343025"/>
          <a:ext cx="2543175" cy="800100"/>
        </a:xfrm>
        <a:prstGeom prst="wedgeRectCallout">
          <a:avLst>
            <a:gd name="adj1" fmla="val -62829"/>
            <a:gd name="adj2" fmla="val 25905"/>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800"/>
            <a:t>「法人」「法人の代表者」の印を押印。</a:t>
          </a:r>
        </a:p>
      </xdr:txBody>
    </xdr:sp>
    <xdr:clientData/>
  </xdr:twoCellAnchor>
  <xdr:twoCellAnchor>
    <xdr:from>
      <xdr:col>39</xdr:col>
      <xdr:colOff>161925</xdr:colOff>
      <xdr:row>10</xdr:row>
      <xdr:rowOff>85725</xdr:rowOff>
    </xdr:from>
    <xdr:to>
      <xdr:col>47</xdr:col>
      <xdr:colOff>333375</xdr:colOff>
      <xdr:row>14</xdr:row>
      <xdr:rowOff>9525</xdr:rowOff>
    </xdr:to>
    <xdr:sp macro="" textlink="">
      <xdr:nvSpPr>
        <xdr:cNvPr id="3" name="四角形吹き出し 2"/>
        <xdr:cNvSpPr/>
      </xdr:nvSpPr>
      <xdr:spPr>
        <a:xfrm>
          <a:off x="7219950" y="2295525"/>
          <a:ext cx="2543175" cy="800100"/>
        </a:xfrm>
        <a:prstGeom prst="wedgeRectCallout">
          <a:avLst>
            <a:gd name="adj1" fmla="val -62829"/>
            <a:gd name="adj2" fmla="val -1814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800"/>
            <a:t>交付決定通知書の右上の日付及び番号を記入。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152400</xdr:colOff>
      <xdr:row>5</xdr:row>
      <xdr:rowOff>104776</xdr:rowOff>
    </xdr:from>
    <xdr:to>
      <xdr:col>44</xdr:col>
      <xdr:colOff>104775</xdr:colOff>
      <xdr:row>9</xdr:row>
      <xdr:rowOff>28576</xdr:rowOff>
    </xdr:to>
    <xdr:sp macro="" textlink="">
      <xdr:nvSpPr>
        <xdr:cNvPr id="2" name="四角形吹き出し 1"/>
        <xdr:cNvSpPr/>
      </xdr:nvSpPr>
      <xdr:spPr>
        <a:xfrm>
          <a:off x="6305550" y="1657351"/>
          <a:ext cx="2543175" cy="800100"/>
        </a:xfrm>
        <a:prstGeom prst="wedgeRectCallout">
          <a:avLst>
            <a:gd name="adj1" fmla="val -57960"/>
            <a:gd name="adj2" fmla="val -1695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800"/>
            <a:t>「法人」「法人の代表者」の印を押印。</a:t>
          </a:r>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27</xdr:row>
          <xdr:rowOff>38100</xdr:rowOff>
        </xdr:from>
        <xdr:to>
          <xdr:col>1</xdr:col>
          <xdr:colOff>121920</xdr:colOff>
          <xdr:row>27</xdr:row>
          <xdr:rowOff>213360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29</xdr:row>
          <xdr:rowOff>38100</xdr:rowOff>
        </xdr:from>
        <xdr:to>
          <xdr:col>1</xdr:col>
          <xdr:colOff>121920</xdr:colOff>
          <xdr:row>29</xdr:row>
          <xdr:rowOff>213360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114300</xdr:colOff>
      <xdr:row>27</xdr:row>
      <xdr:rowOff>85725</xdr:rowOff>
    </xdr:from>
    <xdr:to>
      <xdr:col>44</xdr:col>
      <xdr:colOff>66675</xdr:colOff>
      <xdr:row>30</xdr:row>
      <xdr:rowOff>200025</xdr:rowOff>
    </xdr:to>
    <xdr:sp macro="" textlink="">
      <xdr:nvSpPr>
        <xdr:cNvPr id="5" name="四角形吹き出し 4"/>
        <xdr:cNvSpPr/>
      </xdr:nvSpPr>
      <xdr:spPr>
        <a:xfrm>
          <a:off x="6267450" y="6019800"/>
          <a:ext cx="2543175" cy="771525"/>
        </a:xfrm>
        <a:prstGeom prst="wedgeRectCallout">
          <a:avLst>
            <a:gd name="adj1" fmla="val -57960"/>
            <a:gd name="adj2" fmla="val -1695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r>
            <a:rPr kumimoji="1" lang="ja-JP" altLang="ja-JP" sz="1800">
              <a:solidFill>
                <a:schemeClr val="lt1"/>
              </a:solidFill>
              <a:effectLst/>
              <a:latin typeface="+mn-lt"/>
              <a:ea typeface="+mn-ea"/>
              <a:cs typeface="+mn-cs"/>
            </a:rPr>
            <a:t>各項目に✓を入れてください。</a:t>
          </a:r>
          <a:endParaRPr lang="ja-JP" altLang="ja-JP" sz="18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340179</xdr:colOff>
      <xdr:row>2</xdr:row>
      <xdr:rowOff>81642</xdr:rowOff>
    </xdr:from>
    <xdr:to>
      <xdr:col>19</xdr:col>
      <xdr:colOff>122464</xdr:colOff>
      <xdr:row>6</xdr:row>
      <xdr:rowOff>231322</xdr:rowOff>
    </xdr:to>
    <xdr:sp macro="" textlink="">
      <xdr:nvSpPr>
        <xdr:cNvPr id="2" name="四角形吹き出し 1"/>
        <xdr:cNvSpPr/>
      </xdr:nvSpPr>
      <xdr:spPr>
        <a:xfrm>
          <a:off x="17498786" y="571499"/>
          <a:ext cx="2190749" cy="1129394"/>
        </a:xfrm>
        <a:prstGeom prst="wedgeRectCallout">
          <a:avLst>
            <a:gd name="adj1" fmla="val -48822"/>
            <a:gd name="adj2" fmla="val -1695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400"/>
            <a:t>申請は原則として法人単位です。</a:t>
          </a:r>
          <a:endParaRPr kumimoji="1" lang="en-US" altLang="ja-JP" sz="14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lt1"/>
              </a:solidFill>
              <a:effectLst/>
              <a:latin typeface="+mn-lt"/>
              <a:ea typeface="+mn-ea"/>
              <a:cs typeface="+mn-cs"/>
            </a:rPr>
            <a:t>「法人」「法人の代表者職・氏名」をご</a:t>
          </a:r>
          <a:r>
            <a:rPr kumimoji="1" lang="ja-JP" altLang="en-US" sz="1400">
              <a:solidFill>
                <a:schemeClr val="lt1"/>
              </a:solidFill>
              <a:effectLst/>
              <a:latin typeface="+mn-lt"/>
              <a:ea typeface="+mn-ea"/>
              <a:cs typeface="+mn-cs"/>
            </a:rPr>
            <a:t>記載</a:t>
          </a:r>
          <a:r>
            <a:rPr kumimoji="1" lang="ja-JP" altLang="ja-JP" sz="1400">
              <a:solidFill>
                <a:schemeClr val="lt1"/>
              </a:solidFill>
              <a:effectLst/>
              <a:latin typeface="+mn-lt"/>
              <a:ea typeface="+mn-ea"/>
              <a:cs typeface="+mn-cs"/>
            </a:rPr>
            <a:t>ください。</a:t>
          </a:r>
          <a:endParaRPr lang="ja-JP" altLang="ja-JP" sz="1400">
            <a:effectLst/>
          </a:endParaRPr>
        </a:p>
        <a:p>
          <a:pPr algn="l"/>
          <a:endParaRPr kumimoji="1" lang="en-US" altLang="ja-JP" sz="1200"/>
        </a:p>
      </xdr:txBody>
    </xdr:sp>
    <xdr:clientData/>
  </xdr:twoCellAnchor>
  <xdr:twoCellAnchor>
    <xdr:from>
      <xdr:col>17</xdr:col>
      <xdr:colOff>81644</xdr:colOff>
      <xdr:row>2</xdr:row>
      <xdr:rowOff>85723</xdr:rowOff>
    </xdr:from>
    <xdr:to>
      <xdr:col>17</xdr:col>
      <xdr:colOff>231116</xdr:colOff>
      <xdr:row>6</xdr:row>
      <xdr:rowOff>208188</xdr:rowOff>
    </xdr:to>
    <xdr:sp macro="" textlink="">
      <xdr:nvSpPr>
        <xdr:cNvPr id="3" name="右中かっこ 2"/>
        <xdr:cNvSpPr/>
      </xdr:nvSpPr>
      <xdr:spPr>
        <a:xfrm>
          <a:off x="17240251" y="575580"/>
          <a:ext cx="149472" cy="1102179"/>
        </a:xfrm>
        <a:prstGeom prst="rightBrace">
          <a:avLst/>
        </a:prstGeom>
        <a:noFill/>
        <a:ln w="381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108857</xdr:colOff>
      <xdr:row>7</xdr:row>
      <xdr:rowOff>122464</xdr:rowOff>
    </xdr:from>
    <xdr:to>
      <xdr:col>17</xdr:col>
      <xdr:colOff>231114</xdr:colOff>
      <xdr:row>12</xdr:row>
      <xdr:rowOff>234147</xdr:rowOff>
    </xdr:to>
    <xdr:sp macro="" textlink="">
      <xdr:nvSpPr>
        <xdr:cNvPr id="4" name="右中かっこ 3"/>
        <xdr:cNvSpPr/>
      </xdr:nvSpPr>
      <xdr:spPr>
        <a:xfrm>
          <a:off x="17267464" y="1836964"/>
          <a:ext cx="122257" cy="1336326"/>
        </a:xfrm>
        <a:prstGeom prst="rightBrace">
          <a:avLst/>
        </a:prstGeom>
        <a:noFill/>
        <a:ln w="3810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326572</xdr:colOff>
      <xdr:row>7</xdr:row>
      <xdr:rowOff>122464</xdr:rowOff>
    </xdr:from>
    <xdr:to>
      <xdr:col>19</xdr:col>
      <xdr:colOff>95249</xdr:colOff>
      <xdr:row>12</xdr:row>
      <xdr:rowOff>176892</xdr:rowOff>
    </xdr:to>
    <xdr:sp macro="" textlink="">
      <xdr:nvSpPr>
        <xdr:cNvPr id="6" name="四角形吹き出し 5"/>
        <xdr:cNvSpPr/>
      </xdr:nvSpPr>
      <xdr:spPr>
        <a:xfrm>
          <a:off x="17485179" y="1836964"/>
          <a:ext cx="2177141" cy="1279071"/>
        </a:xfrm>
        <a:prstGeom prst="wedgeRectCallout">
          <a:avLst>
            <a:gd name="adj1" fmla="val -48822"/>
            <a:gd name="adj2" fmla="val -1695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400"/>
            <a:t>担当者の窓口の名称等を記載してください。補助金等交付決定通知書はこちらの住所に送付します。</a:t>
          </a:r>
          <a:endParaRPr kumimoji="1" lang="en-US" altLang="ja-JP"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（様式２）</a:t>
          </a:r>
        </a:p>
      </xdr:txBody>
    </xdr:sp>
    <xdr:clientData/>
  </xdr:twoCellAnchor>
  <mc:AlternateContent xmlns:mc="http://schemas.openxmlformats.org/markup-compatibility/2006">
    <mc:Choice xmlns:a14="http://schemas.microsoft.com/office/drawing/2010/main" Requires="a14">
      <xdr:twoCellAnchor editAs="oneCell">
        <xdr:from>
          <xdr:col>2</xdr:col>
          <xdr:colOff>327660</xdr:colOff>
          <xdr:row>7</xdr:row>
          <xdr:rowOff>121920</xdr:rowOff>
        </xdr:from>
        <xdr:to>
          <xdr:col>2</xdr:col>
          <xdr:colOff>701040</xdr:colOff>
          <xdr:row>7</xdr:row>
          <xdr:rowOff>457200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10</xdr:col>
      <xdr:colOff>114299</xdr:colOff>
      <xdr:row>9</xdr:row>
      <xdr:rowOff>485775</xdr:rowOff>
    </xdr:from>
    <xdr:to>
      <xdr:col>20</xdr:col>
      <xdr:colOff>438151</xdr:colOff>
      <xdr:row>18</xdr:row>
      <xdr:rowOff>297656</xdr:rowOff>
    </xdr:to>
    <xdr:sp macro="" textlink="">
      <xdr:nvSpPr>
        <xdr:cNvPr id="3" name="四角形吹き出し 2"/>
        <xdr:cNvSpPr/>
      </xdr:nvSpPr>
      <xdr:spPr>
        <a:xfrm>
          <a:off x="10520362" y="4224338"/>
          <a:ext cx="7562852" cy="4443412"/>
        </a:xfrm>
        <a:prstGeom prst="wedgeRectCallout">
          <a:avLst>
            <a:gd name="adj1" fmla="val -48822"/>
            <a:gd name="adj2" fmla="val -16952"/>
          </a:avLst>
        </a:prstGeom>
        <a:solidFill>
          <a:srgbClr val="C00000"/>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en-US" altLang="ja-JP" sz="1300" b="1">
              <a:latin typeface="+mn-ea"/>
              <a:ea typeface="+mn-ea"/>
            </a:rPr>
            <a:t>【</a:t>
          </a:r>
          <a:r>
            <a:rPr kumimoji="1" lang="ja-JP" altLang="en-US" sz="1300" b="1">
              <a:latin typeface="+mn-ea"/>
              <a:ea typeface="+mn-ea"/>
            </a:rPr>
            <a:t>療養満了日の状況について</a:t>
          </a:r>
          <a:r>
            <a:rPr kumimoji="1" lang="en-US" altLang="ja-JP" sz="1300" b="1">
              <a:latin typeface="+mn-ea"/>
              <a:ea typeface="+mn-ea"/>
            </a:rPr>
            <a:t>】</a:t>
          </a:r>
          <a:r>
            <a:rPr kumimoji="1" lang="ja-JP" altLang="en-US" sz="1300">
              <a:latin typeface="+mn-ea"/>
              <a:ea typeface="+mn-ea"/>
            </a:rPr>
            <a:t>プルダウンから選択してください</a:t>
          </a:r>
        </a:p>
        <a:p>
          <a:pPr algn="l"/>
          <a:r>
            <a:rPr kumimoji="1" lang="ja-JP" altLang="en-US" sz="1300">
              <a:latin typeface="+mn-ea"/>
              <a:ea typeface="+mn-ea"/>
            </a:rPr>
            <a:t>プルダウンから選択してください</a:t>
          </a:r>
        </a:p>
        <a:p>
          <a:pPr algn="l"/>
          <a:endParaRPr kumimoji="1" lang="ja-JP" altLang="en-US" sz="1300">
            <a:latin typeface="+mn-ea"/>
            <a:ea typeface="+mn-ea"/>
          </a:endParaRPr>
        </a:p>
        <a:p>
          <a:pPr algn="l"/>
          <a:r>
            <a:rPr kumimoji="1" lang="ja-JP" altLang="en-US" sz="1300">
              <a:latin typeface="+mn-ea"/>
              <a:ea typeface="+mn-ea"/>
            </a:rPr>
            <a:t>・回復･･･ １万円</a:t>
          </a:r>
          <a:r>
            <a:rPr kumimoji="1" lang="en-US" altLang="ja-JP" sz="1300">
              <a:latin typeface="+mn-ea"/>
              <a:ea typeface="+mn-ea"/>
            </a:rPr>
            <a:t>×</a:t>
          </a:r>
          <a:r>
            <a:rPr kumimoji="1" lang="ja-JP" altLang="en-US" sz="1300">
              <a:latin typeface="+mn-ea"/>
              <a:ea typeface="+mn-ea"/>
            </a:rPr>
            <a:t>施設内療養日数</a:t>
          </a:r>
        </a:p>
        <a:p>
          <a:pPr algn="l"/>
          <a:r>
            <a:rPr kumimoji="1" lang="ja-JP" altLang="en-US" sz="1300">
              <a:latin typeface="+mn-ea"/>
              <a:ea typeface="+mn-ea"/>
            </a:rPr>
            <a:t>・回復（無症状患者）</a:t>
          </a:r>
          <a:r>
            <a:rPr kumimoji="1" lang="en-US" altLang="ja-JP" sz="1300">
              <a:latin typeface="+mn-ea"/>
              <a:ea typeface="+mn-ea"/>
            </a:rPr>
            <a:t>…1</a:t>
          </a:r>
          <a:r>
            <a:rPr kumimoji="1" lang="ja-JP" altLang="en-US" sz="1300">
              <a:latin typeface="+mn-ea"/>
              <a:ea typeface="+mn-ea"/>
            </a:rPr>
            <a:t>万円</a:t>
          </a:r>
          <a:r>
            <a:rPr kumimoji="1" lang="en-US" altLang="ja-JP" sz="1300">
              <a:latin typeface="+mn-ea"/>
              <a:ea typeface="+mn-ea"/>
            </a:rPr>
            <a:t>×</a:t>
          </a:r>
          <a:r>
            <a:rPr kumimoji="1" lang="ja-JP" altLang="en-US" sz="1300">
              <a:latin typeface="+mn-ea"/>
              <a:ea typeface="+mn-ea"/>
            </a:rPr>
            <a:t>施設内療養日数</a:t>
          </a:r>
        </a:p>
        <a:p>
          <a:pPr algn="l"/>
          <a:r>
            <a:rPr kumimoji="1" lang="ja-JP" altLang="en-US" sz="1300">
              <a:latin typeface="+mn-ea"/>
              <a:ea typeface="+mn-ea"/>
            </a:rPr>
            <a:t>・入院･･･ １万円</a:t>
          </a:r>
          <a:r>
            <a:rPr kumimoji="1" lang="en-US" altLang="ja-JP" sz="1300">
              <a:latin typeface="+mn-ea"/>
              <a:ea typeface="+mn-ea"/>
            </a:rPr>
            <a:t>×</a:t>
          </a:r>
          <a:r>
            <a:rPr kumimoji="1" lang="ja-JP" altLang="en-US" sz="1300">
              <a:latin typeface="+mn-ea"/>
              <a:ea typeface="+mn-ea"/>
            </a:rPr>
            <a:t>発症日から入院までの施設内での療養日数</a:t>
          </a:r>
          <a:endParaRPr kumimoji="1" lang="en-US" altLang="ja-JP" sz="1300">
            <a:latin typeface="+mn-ea"/>
            <a:ea typeface="+mn-ea"/>
          </a:endParaRPr>
        </a:p>
        <a:p>
          <a:pPr algn="l"/>
          <a:r>
            <a:rPr kumimoji="1" lang="ja-JP" altLang="en-US" sz="1300">
              <a:latin typeface="+mn-ea"/>
              <a:ea typeface="+mn-ea"/>
            </a:rPr>
            <a:t>（ただし途中入院した場合は、当該日数分を控除する必要があるため、記入方法について担当者へ相談すること。）</a:t>
          </a:r>
        </a:p>
        <a:p>
          <a:pPr algn="l"/>
          <a:r>
            <a:rPr kumimoji="1" lang="ja-JP" altLang="en-US" sz="1300">
              <a:latin typeface="+mn-ea"/>
              <a:ea typeface="+mn-ea"/>
            </a:rPr>
            <a:t>・施設内死亡･･･ １万円</a:t>
          </a:r>
          <a:r>
            <a:rPr kumimoji="1" lang="en-US" altLang="ja-JP" sz="1300">
              <a:latin typeface="+mn-ea"/>
              <a:ea typeface="+mn-ea"/>
            </a:rPr>
            <a:t>×</a:t>
          </a:r>
          <a:r>
            <a:rPr kumimoji="1" lang="ja-JP" altLang="en-US" sz="1300">
              <a:latin typeface="+mn-ea"/>
              <a:ea typeface="+mn-ea"/>
            </a:rPr>
            <a:t>施設内療養日数</a:t>
          </a:r>
        </a:p>
        <a:p>
          <a:pPr algn="l"/>
          <a:endParaRPr kumimoji="1" lang="ja-JP" altLang="en-US" sz="1300">
            <a:latin typeface="+mn-ea"/>
            <a:ea typeface="+mn-ea"/>
          </a:endParaRPr>
        </a:p>
        <a:p>
          <a:pPr algn="l"/>
          <a:r>
            <a:rPr kumimoji="1" lang="ja-JP" altLang="en-US" sz="1300">
              <a:latin typeface="+mn-ea"/>
              <a:ea typeface="+mn-ea"/>
            </a:rPr>
            <a:t>★施設内療養費を算定できるのは、陽性判明の日から</a:t>
          </a:r>
          <a:r>
            <a:rPr kumimoji="1" lang="en-US" altLang="ja-JP" sz="1300">
              <a:latin typeface="+mn-ea"/>
              <a:ea typeface="+mn-ea"/>
            </a:rPr>
            <a:t>15</a:t>
          </a:r>
          <a:r>
            <a:rPr kumimoji="1" lang="ja-JP" altLang="en-US" sz="1300">
              <a:latin typeface="+mn-ea"/>
              <a:ea typeface="+mn-ea"/>
            </a:rPr>
            <a:t>日以内（発症日含める）です。</a:t>
          </a:r>
        </a:p>
        <a:p>
          <a:pPr algn="l"/>
          <a:r>
            <a:rPr kumimoji="1" lang="en-US" altLang="ja-JP" sz="1300">
              <a:latin typeface="+mn-ea"/>
              <a:ea typeface="+mn-ea"/>
            </a:rPr>
            <a:t>※</a:t>
          </a:r>
          <a:r>
            <a:rPr kumimoji="1" lang="ja-JP" altLang="en-US" sz="1300">
              <a:latin typeface="+mn-ea"/>
              <a:ea typeface="+mn-ea"/>
            </a:rPr>
            <a:t>令和</a:t>
          </a:r>
          <a:r>
            <a:rPr kumimoji="1" lang="en-US" altLang="ja-JP" sz="1300">
              <a:latin typeface="+mn-ea"/>
              <a:ea typeface="+mn-ea"/>
            </a:rPr>
            <a:t>4</a:t>
          </a:r>
          <a:r>
            <a:rPr kumimoji="1" lang="ja-JP" altLang="en-US" sz="1300">
              <a:latin typeface="+mn-ea"/>
              <a:ea typeface="+mn-ea"/>
            </a:rPr>
            <a:t>年</a:t>
          </a:r>
          <a:r>
            <a:rPr kumimoji="1" lang="en-US" altLang="ja-JP" sz="1300">
              <a:latin typeface="+mn-ea"/>
              <a:ea typeface="+mn-ea"/>
            </a:rPr>
            <a:t>10</a:t>
          </a:r>
          <a:r>
            <a:rPr kumimoji="1" lang="ja-JP" altLang="en-US" sz="1300">
              <a:latin typeface="+mn-ea"/>
              <a:ea typeface="+mn-ea"/>
            </a:rPr>
            <a:t>月</a:t>
          </a:r>
          <a:r>
            <a:rPr kumimoji="1" lang="en-US" altLang="ja-JP" sz="1300">
              <a:latin typeface="+mn-ea"/>
              <a:ea typeface="+mn-ea"/>
            </a:rPr>
            <a:t>1</a:t>
          </a:r>
          <a:r>
            <a:rPr kumimoji="1" lang="ja-JP" altLang="en-US" sz="1300">
              <a:latin typeface="+mn-ea"/>
              <a:ea typeface="+mn-ea"/>
            </a:rPr>
            <a:t>日以降の陽性判明者</a:t>
          </a:r>
        </a:p>
        <a:p>
          <a:pPr algn="l"/>
          <a:r>
            <a:rPr kumimoji="1" lang="ja-JP" altLang="en-US" sz="1300">
              <a:latin typeface="+mn-ea"/>
              <a:ea typeface="+mn-ea"/>
            </a:rPr>
            <a:t>   </a:t>
          </a:r>
          <a:r>
            <a:rPr kumimoji="1" lang="en-US" altLang="ja-JP" sz="1300">
              <a:latin typeface="+mn-ea"/>
              <a:ea typeface="+mn-ea"/>
            </a:rPr>
            <a:t>11</a:t>
          </a:r>
          <a:r>
            <a:rPr kumimoji="1" lang="ja-JP" altLang="en-US" sz="1300">
              <a:latin typeface="+mn-ea"/>
              <a:ea typeface="+mn-ea"/>
            </a:rPr>
            <a:t>日目以降を算定できるのは、療養解除基準を満たさない場合のみです。</a:t>
          </a:r>
        </a:p>
        <a:p>
          <a:pPr algn="l"/>
          <a:r>
            <a:rPr kumimoji="1" lang="en-US" altLang="ja-JP" sz="1300">
              <a:latin typeface="+mn-ea"/>
              <a:ea typeface="+mn-ea"/>
            </a:rPr>
            <a:t>※</a:t>
          </a:r>
          <a:r>
            <a:rPr kumimoji="1" lang="ja-JP" altLang="en-US" sz="1300">
              <a:latin typeface="+mn-ea"/>
              <a:ea typeface="+mn-ea"/>
            </a:rPr>
            <a:t>令和</a:t>
          </a:r>
          <a:r>
            <a:rPr kumimoji="1" lang="en-US" altLang="ja-JP" sz="1300">
              <a:latin typeface="+mn-ea"/>
              <a:ea typeface="+mn-ea"/>
            </a:rPr>
            <a:t>5</a:t>
          </a:r>
          <a:r>
            <a:rPr kumimoji="1" lang="ja-JP" altLang="en-US" sz="1300">
              <a:latin typeface="+mn-ea"/>
              <a:ea typeface="+mn-ea"/>
            </a:rPr>
            <a:t>年</a:t>
          </a:r>
          <a:r>
            <a:rPr kumimoji="1" lang="en-US" altLang="ja-JP" sz="1300">
              <a:latin typeface="+mn-ea"/>
              <a:ea typeface="+mn-ea"/>
            </a:rPr>
            <a:t>1</a:t>
          </a:r>
          <a:r>
            <a:rPr kumimoji="1" lang="ja-JP" altLang="en-US" sz="1300">
              <a:latin typeface="+mn-ea"/>
              <a:ea typeface="+mn-ea"/>
            </a:rPr>
            <a:t>月</a:t>
          </a:r>
          <a:r>
            <a:rPr kumimoji="1" lang="en-US" altLang="ja-JP" sz="1300">
              <a:latin typeface="+mn-ea"/>
              <a:ea typeface="+mn-ea"/>
            </a:rPr>
            <a:t>1</a:t>
          </a:r>
          <a:r>
            <a:rPr kumimoji="1" lang="ja-JP" altLang="en-US" sz="1300">
              <a:latin typeface="+mn-ea"/>
              <a:ea typeface="+mn-ea"/>
            </a:rPr>
            <a:t>日以降の陽性判明者</a:t>
          </a:r>
        </a:p>
        <a:p>
          <a:pPr algn="l"/>
          <a:r>
            <a:rPr kumimoji="1" lang="ja-JP" altLang="en-US" sz="1300">
              <a:latin typeface="+mn-ea"/>
              <a:ea typeface="+mn-ea"/>
            </a:rPr>
            <a:t>　　無症状患者の場合は、療養期間は陽性判明の日から</a:t>
          </a:r>
          <a:r>
            <a:rPr kumimoji="1" lang="en-US" altLang="ja-JP" sz="1300">
              <a:latin typeface="+mn-ea"/>
              <a:ea typeface="+mn-ea"/>
            </a:rPr>
            <a:t>7</a:t>
          </a:r>
          <a:r>
            <a:rPr kumimoji="1" lang="ja-JP" altLang="en-US" sz="1300">
              <a:latin typeface="+mn-ea"/>
              <a:ea typeface="+mn-ea"/>
            </a:rPr>
            <a:t>日以内です。</a:t>
          </a:r>
        </a:p>
        <a:p>
          <a:pPr algn="l"/>
          <a:r>
            <a:rPr kumimoji="1" lang="en-US" altLang="ja-JP" sz="1300">
              <a:latin typeface="+mn-ea"/>
              <a:ea typeface="+mn-ea"/>
            </a:rPr>
            <a:t>※</a:t>
          </a:r>
          <a:r>
            <a:rPr kumimoji="1" lang="ja-JP" altLang="en-US" sz="1300">
              <a:latin typeface="+mn-ea"/>
              <a:ea typeface="+mn-ea"/>
            </a:rPr>
            <a:t>令和</a:t>
          </a:r>
          <a:r>
            <a:rPr kumimoji="1" lang="en-US" altLang="ja-JP" sz="1300">
              <a:latin typeface="+mn-ea"/>
              <a:ea typeface="+mn-ea"/>
            </a:rPr>
            <a:t>5</a:t>
          </a:r>
          <a:r>
            <a:rPr kumimoji="1" lang="ja-JP" altLang="en-US" sz="1300">
              <a:latin typeface="+mn-ea"/>
              <a:ea typeface="+mn-ea"/>
            </a:rPr>
            <a:t>年</a:t>
          </a:r>
          <a:r>
            <a:rPr kumimoji="1" lang="en-US" altLang="ja-JP" sz="1300">
              <a:latin typeface="+mn-ea"/>
              <a:ea typeface="+mn-ea"/>
            </a:rPr>
            <a:t>5</a:t>
          </a:r>
          <a:r>
            <a:rPr kumimoji="1" lang="ja-JP" altLang="en-US" sz="1300">
              <a:latin typeface="+mn-ea"/>
              <a:ea typeface="+mn-ea"/>
            </a:rPr>
            <a:t>月</a:t>
          </a:r>
          <a:r>
            <a:rPr kumimoji="1" lang="en-US" altLang="ja-JP" sz="1300">
              <a:latin typeface="+mn-ea"/>
              <a:ea typeface="+mn-ea"/>
            </a:rPr>
            <a:t>8</a:t>
          </a:r>
          <a:r>
            <a:rPr kumimoji="1" lang="ja-JP" altLang="en-US" sz="1300">
              <a:latin typeface="+mn-ea"/>
              <a:ea typeface="+mn-ea"/>
            </a:rPr>
            <a:t>日以降の陽性判明者</a:t>
          </a:r>
        </a:p>
        <a:p>
          <a:pPr algn="l"/>
          <a:r>
            <a:rPr kumimoji="1" lang="ja-JP" altLang="en-US" sz="1300">
              <a:latin typeface="+mn-ea"/>
              <a:ea typeface="+mn-ea"/>
            </a:rPr>
            <a:t>　　陽性判明の日から</a:t>
          </a:r>
          <a:r>
            <a:rPr kumimoji="1" lang="en-US" altLang="ja-JP" sz="1300">
              <a:latin typeface="+mn-ea"/>
              <a:ea typeface="+mn-ea"/>
            </a:rPr>
            <a:t>10</a:t>
          </a:r>
          <a:r>
            <a:rPr kumimoji="1" lang="ja-JP" altLang="en-US" sz="1300">
              <a:latin typeface="+mn-ea"/>
              <a:ea typeface="+mn-ea"/>
            </a:rPr>
            <a:t>日間を経過していないが、</a:t>
          </a:r>
          <a:r>
            <a:rPr kumimoji="1" lang="en-US" altLang="ja-JP" sz="1300">
              <a:latin typeface="+mn-ea"/>
              <a:ea typeface="+mn-ea"/>
            </a:rPr>
            <a:t>5</a:t>
          </a:r>
          <a:r>
            <a:rPr kumimoji="1" lang="ja-JP" altLang="en-US" sz="1300">
              <a:latin typeface="+mn-ea"/>
              <a:ea typeface="+mn-ea"/>
            </a:rPr>
            <a:t>日を経過し、かつ、症状軽快から</a:t>
          </a:r>
          <a:r>
            <a:rPr kumimoji="1" lang="en-US" altLang="ja-JP" sz="1300">
              <a:latin typeface="+mn-ea"/>
              <a:ea typeface="+mn-ea"/>
            </a:rPr>
            <a:t>24</a:t>
          </a:r>
          <a:r>
            <a:rPr kumimoji="1" lang="ja-JP" altLang="en-US" sz="1300">
              <a:latin typeface="+mn-ea"/>
              <a:ea typeface="+mn-ea"/>
            </a:rPr>
            <a:t>時間経過</a:t>
          </a:r>
        </a:p>
        <a:p>
          <a:pPr algn="l"/>
          <a:r>
            <a:rPr kumimoji="1" lang="ja-JP" altLang="en-US" sz="1300">
              <a:latin typeface="+mn-ea"/>
              <a:ea typeface="+mn-ea"/>
            </a:rPr>
            <a:t>　した者であって、当該療養者や高齢者施設等の個別の状況を踏まえて、感染対策等の措置を継続</a:t>
          </a:r>
        </a:p>
        <a:p>
          <a:pPr algn="l"/>
          <a:r>
            <a:rPr kumimoji="1" lang="ja-JP" altLang="en-US" sz="1300">
              <a:latin typeface="+mn-ea"/>
              <a:ea typeface="+mn-ea"/>
            </a:rPr>
            <a:t>　しないこととした場合は、当該措置を行った日までを算定できます。ただし、医師の診断に基づ</a:t>
          </a:r>
        </a:p>
        <a:p>
          <a:pPr algn="l"/>
          <a:r>
            <a:rPr kumimoji="1" lang="ja-JP" altLang="en-US" sz="1300">
              <a:latin typeface="+mn-ea"/>
              <a:ea typeface="+mn-ea"/>
            </a:rPr>
            <a:t>　くことが必要です。</a:t>
          </a:r>
          <a:endParaRPr kumimoji="1" lang="en-US" altLang="ja-JP" sz="13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257735</xdr:colOff>
      <xdr:row>15</xdr:row>
      <xdr:rowOff>56030</xdr:rowOff>
    </xdr:from>
    <xdr:to>
      <xdr:col>9</xdr:col>
      <xdr:colOff>615763</xdr:colOff>
      <xdr:row>18</xdr:row>
      <xdr:rowOff>188820</xdr:rowOff>
    </xdr:to>
    <xdr:sp macro="" textlink="">
      <xdr:nvSpPr>
        <xdr:cNvPr id="2" name="四角形吹き出し 1"/>
        <xdr:cNvSpPr/>
      </xdr:nvSpPr>
      <xdr:spPr>
        <a:xfrm>
          <a:off x="7373470" y="3675530"/>
          <a:ext cx="2543175" cy="771525"/>
        </a:xfrm>
        <a:prstGeom prst="wedgeRectCallout">
          <a:avLst>
            <a:gd name="adj1" fmla="val -57960"/>
            <a:gd name="adj2" fmla="val -16952"/>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r>
            <a:rPr kumimoji="1" lang="ja-JP" altLang="en-US" sz="1800">
              <a:solidFill>
                <a:schemeClr val="lt1"/>
              </a:solidFill>
              <a:effectLst/>
              <a:latin typeface="+mn-lt"/>
              <a:ea typeface="+mn-ea"/>
              <a:cs typeface="+mn-cs"/>
            </a:rPr>
            <a:t>追加補助で、今年度補助済み額があれば記入</a:t>
          </a:r>
          <a:r>
            <a:rPr kumimoji="0" lang="ja-JP" altLang="en-US" sz="1800">
              <a:solidFill>
                <a:schemeClr val="lt1"/>
              </a:solidFill>
              <a:effectLst/>
              <a:latin typeface="+mn-lt"/>
              <a:ea typeface="+mn-ea"/>
              <a:cs typeface="+mn-cs"/>
            </a:rPr>
            <a:t>。</a:t>
          </a:r>
          <a:endParaRPr kumimoji="1" lang="en-US" altLang="ja-JP" sz="1800">
            <a:solidFill>
              <a:schemeClr val="lt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114299</xdr:colOff>
      <xdr:row>9</xdr:row>
      <xdr:rowOff>485775</xdr:rowOff>
    </xdr:from>
    <xdr:to>
      <xdr:col>20</xdr:col>
      <xdr:colOff>438151</xdr:colOff>
      <xdr:row>18</xdr:row>
      <xdr:rowOff>297656</xdr:rowOff>
    </xdr:to>
    <xdr:sp macro="" textlink="">
      <xdr:nvSpPr>
        <xdr:cNvPr id="2" name="四角形吹き出し 1"/>
        <xdr:cNvSpPr/>
      </xdr:nvSpPr>
      <xdr:spPr>
        <a:xfrm>
          <a:off x="9479279" y="4204335"/>
          <a:ext cx="6800852" cy="4429601"/>
        </a:xfrm>
        <a:prstGeom prst="wedgeRectCallout">
          <a:avLst>
            <a:gd name="adj1" fmla="val -48822"/>
            <a:gd name="adj2" fmla="val -16952"/>
          </a:avLst>
        </a:prstGeom>
        <a:solidFill>
          <a:srgbClr val="C00000"/>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en-US" altLang="ja-JP" sz="1300" b="1">
              <a:latin typeface="+mn-ea"/>
              <a:ea typeface="+mn-ea"/>
            </a:rPr>
            <a:t>【</a:t>
          </a:r>
          <a:r>
            <a:rPr kumimoji="1" lang="ja-JP" altLang="en-US" sz="1300" b="1">
              <a:latin typeface="+mn-ea"/>
              <a:ea typeface="+mn-ea"/>
            </a:rPr>
            <a:t>療養満了日の状況について</a:t>
          </a:r>
          <a:r>
            <a:rPr kumimoji="1" lang="en-US" altLang="ja-JP" sz="1300" b="1">
              <a:latin typeface="+mn-ea"/>
              <a:ea typeface="+mn-ea"/>
            </a:rPr>
            <a:t>】</a:t>
          </a:r>
          <a:r>
            <a:rPr kumimoji="1" lang="ja-JP" altLang="en-US" sz="1300">
              <a:latin typeface="+mn-ea"/>
              <a:ea typeface="+mn-ea"/>
            </a:rPr>
            <a:t>プルダウンから選択してください</a:t>
          </a:r>
        </a:p>
        <a:p>
          <a:pPr algn="l"/>
          <a:r>
            <a:rPr kumimoji="1" lang="ja-JP" altLang="en-US" sz="1300">
              <a:latin typeface="+mn-ea"/>
              <a:ea typeface="+mn-ea"/>
            </a:rPr>
            <a:t>プルダウンから選択してください</a:t>
          </a:r>
        </a:p>
        <a:p>
          <a:pPr algn="l"/>
          <a:endParaRPr kumimoji="1" lang="ja-JP" altLang="en-US" sz="1300">
            <a:latin typeface="+mn-ea"/>
            <a:ea typeface="+mn-ea"/>
          </a:endParaRPr>
        </a:p>
        <a:p>
          <a:pPr algn="l"/>
          <a:r>
            <a:rPr kumimoji="1" lang="ja-JP" altLang="en-US" sz="1300">
              <a:latin typeface="+mn-ea"/>
              <a:ea typeface="+mn-ea"/>
            </a:rPr>
            <a:t>・回復･･･ ５千円</a:t>
          </a:r>
          <a:r>
            <a:rPr kumimoji="1" lang="en-US" altLang="ja-JP" sz="1300">
              <a:latin typeface="+mn-ea"/>
              <a:ea typeface="+mn-ea"/>
            </a:rPr>
            <a:t>×</a:t>
          </a:r>
          <a:r>
            <a:rPr kumimoji="1" lang="ja-JP" altLang="en-US" sz="1300">
              <a:latin typeface="+mn-ea"/>
              <a:ea typeface="+mn-ea"/>
            </a:rPr>
            <a:t>施設内療養日数</a:t>
          </a:r>
        </a:p>
        <a:p>
          <a:pPr algn="l"/>
          <a:r>
            <a:rPr kumimoji="1" lang="ja-JP" altLang="en-US" sz="1300">
              <a:latin typeface="+mn-ea"/>
              <a:ea typeface="+mn-ea"/>
            </a:rPr>
            <a:t>・回復（無症状患者）</a:t>
          </a:r>
          <a:r>
            <a:rPr kumimoji="1" lang="en-US" altLang="ja-JP" sz="1300">
              <a:latin typeface="+mn-ea"/>
              <a:ea typeface="+mn-ea"/>
            </a:rPr>
            <a:t>…</a:t>
          </a:r>
          <a:r>
            <a:rPr kumimoji="1" lang="ja-JP" altLang="en-US" sz="1300">
              <a:latin typeface="+mn-ea"/>
              <a:ea typeface="+mn-ea"/>
            </a:rPr>
            <a:t>５千円</a:t>
          </a:r>
          <a:r>
            <a:rPr kumimoji="1" lang="en-US" altLang="ja-JP" sz="1300">
              <a:latin typeface="+mn-ea"/>
              <a:ea typeface="+mn-ea"/>
            </a:rPr>
            <a:t>×</a:t>
          </a:r>
          <a:r>
            <a:rPr kumimoji="1" lang="ja-JP" altLang="en-US" sz="1300">
              <a:latin typeface="+mn-ea"/>
              <a:ea typeface="+mn-ea"/>
            </a:rPr>
            <a:t>施設内療養日数</a:t>
          </a:r>
        </a:p>
        <a:p>
          <a:pPr algn="l"/>
          <a:r>
            <a:rPr kumimoji="1" lang="ja-JP" altLang="en-US" sz="1300">
              <a:latin typeface="+mn-ea"/>
              <a:ea typeface="+mn-ea"/>
            </a:rPr>
            <a:t>・入院･･･ ５千円</a:t>
          </a:r>
          <a:r>
            <a:rPr kumimoji="1" lang="en-US" altLang="ja-JP" sz="1300">
              <a:latin typeface="+mn-ea"/>
              <a:ea typeface="+mn-ea"/>
            </a:rPr>
            <a:t>×</a:t>
          </a:r>
          <a:r>
            <a:rPr kumimoji="1" lang="ja-JP" altLang="en-US" sz="1300">
              <a:latin typeface="+mn-ea"/>
              <a:ea typeface="+mn-ea"/>
            </a:rPr>
            <a:t>発症日から入院までの施設内での療養日数</a:t>
          </a:r>
          <a:endParaRPr kumimoji="1" lang="en-US" altLang="ja-JP" sz="1300">
            <a:latin typeface="+mn-ea"/>
            <a:ea typeface="+mn-ea"/>
          </a:endParaRPr>
        </a:p>
        <a:p>
          <a:pPr algn="l"/>
          <a:r>
            <a:rPr kumimoji="1" lang="ja-JP" altLang="en-US" sz="1300">
              <a:latin typeface="+mn-ea"/>
              <a:ea typeface="+mn-ea"/>
            </a:rPr>
            <a:t>（ただし途中入院した場合は、当該日数分を控除する必要があるため、記入方法について担当者へ相談すること。）</a:t>
          </a:r>
        </a:p>
        <a:p>
          <a:pPr algn="l"/>
          <a:r>
            <a:rPr kumimoji="1" lang="ja-JP" altLang="en-US" sz="1300">
              <a:latin typeface="+mn-ea"/>
              <a:ea typeface="+mn-ea"/>
            </a:rPr>
            <a:t>・施設内死亡･･･ ５千円</a:t>
          </a:r>
          <a:r>
            <a:rPr kumimoji="1" lang="en-US" altLang="ja-JP" sz="1300">
              <a:latin typeface="+mn-ea"/>
              <a:ea typeface="+mn-ea"/>
            </a:rPr>
            <a:t>×</a:t>
          </a:r>
          <a:r>
            <a:rPr kumimoji="1" lang="ja-JP" altLang="en-US" sz="1300">
              <a:latin typeface="+mn-ea"/>
              <a:ea typeface="+mn-ea"/>
            </a:rPr>
            <a:t>施設内療養日数</a:t>
          </a:r>
        </a:p>
        <a:p>
          <a:pPr algn="l"/>
          <a:endParaRPr kumimoji="1" lang="ja-JP" altLang="en-US" sz="1300">
            <a:latin typeface="+mn-ea"/>
            <a:ea typeface="+mn-ea"/>
          </a:endParaRPr>
        </a:p>
        <a:p>
          <a:pPr algn="l"/>
          <a:r>
            <a:rPr kumimoji="1" lang="ja-JP" altLang="en-US" sz="1300">
              <a:latin typeface="+mn-ea"/>
              <a:ea typeface="+mn-ea"/>
            </a:rPr>
            <a:t>★施設内療養費を算定できるのは、陽性判明の日から</a:t>
          </a:r>
          <a:r>
            <a:rPr kumimoji="1" lang="en-US" altLang="ja-JP" sz="1300">
              <a:latin typeface="+mn-ea"/>
              <a:ea typeface="+mn-ea"/>
            </a:rPr>
            <a:t>15</a:t>
          </a:r>
          <a:r>
            <a:rPr kumimoji="1" lang="ja-JP" altLang="en-US" sz="1300">
              <a:latin typeface="+mn-ea"/>
              <a:ea typeface="+mn-ea"/>
            </a:rPr>
            <a:t>日以内（発症日含める）です。</a:t>
          </a:r>
        </a:p>
        <a:p>
          <a:pPr algn="l"/>
          <a:r>
            <a:rPr kumimoji="1" lang="en-US" altLang="ja-JP" sz="1300">
              <a:latin typeface="+mn-ea"/>
              <a:ea typeface="+mn-ea"/>
            </a:rPr>
            <a:t>※</a:t>
          </a:r>
          <a:r>
            <a:rPr kumimoji="1" lang="ja-JP" altLang="en-US" sz="1300">
              <a:latin typeface="+mn-ea"/>
              <a:ea typeface="+mn-ea"/>
            </a:rPr>
            <a:t>令和</a:t>
          </a:r>
          <a:r>
            <a:rPr kumimoji="1" lang="en-US" altLang="ja-JP" sz="1300">
              <a:latin typeface="+mn-ea"/>
              <a:ea typeface="+mn-ea"/>
            </a:rPr>
            <a:t>4</a:t>
          </a:r>
          <a:r>
            <a:rPr kumimoji="1" lang="ja-JP" altLang="en-US" sz="1300">
              <a:latin typeface="+mn-ea"/>
              <a:ea typeface="+mn-ea"/>
            </a:rPr>
            <a:t>年</a:t>
          </a:r>
          <a:r>
            <a:rPr kumimoji="1" lang="en-US" altLang="ja-JP" sz="1300">
              <a:latin typeface="+mn-ea"/>
              <a:ea typeface="+mn-ea"/>
            </a:rPr>
            <a:t>10</a:t>
          </a:r>
          <a:r>
            <a:rPr kumimoji="1" lang="ja-JP" altLang="en-US" sz="1300">
              <a:latin typeface="+mn-ea"/>
              <a:ea typeface="+mn-ea"/>
            </a:rPr>
            <a:t>月</a:t>
          </a:r>
          <a:r>
            <a:rPr kumimoji="1" lang="en-US" altLang="ja-JP" sz="1300">
              <a:latin typeface="+mn-ea"/>
              <a:ea typeface="+mn-ea"/>
            </a:rPr>
            <a:t>1</a:t>
          </a:r>
          <a:r>
            <a:rPr kumimoji="1" lang="ja-JP" altLang="en-US" sz="1300">
              <a:latin typeface="+mn-ea"/>
              <a:ea typeface="+mn-ea"/>
            </a:rPr>
            <a:t>日以降の陽性判明者</a:t>
          </a:r>
        </a:p>
        <a:p>
          <a:pPr algn="l"/>
          <a:r>
            <a:rPr kumimoji="1" lang="ja-JP" altLang="en-US" sz="1300">
              <a:latin typeface="+mn-ea"/>
              <a:ea typeface="+mn-ea"/>
            </a:rPr>
            <a:t>   </a:t>
          </a:r>
          <a:r>
            <a:rPr kumimoji="1" lang="en-US" altLang="ja-JP" sz="1300">
              <a:latin typeface="+mn-ea"/>
              <a:ea typeface="+mn-ea"/>
            </a:rPr>
            <a:t>11</a:t>
          </a:r>
          <a:r>
            <a:rPr kumimoji="1" lang="ja-JP" altLang="en-US" sz="1300">
              <a:latin typeface="+mn-ea"/>
              <a:ea typeface="+mn-ea"/>
            </a:rPr>
            <a:t>日目以降を算定できるのは、療養解除基準を満たさない場合のみです。</a:t>
          </a:r>
        </a:p>
        <a:p>
          <a:pPr algn="l"/>
          <a:r>
            <a:rPr kumimoji="1" lang="en-US" altLang="ja-JP" sz="1300">
              <a:latin typeface="+mn-ea"/>
              <a:ea typeface="+mn-ea"/>
            </a:rPr>
            <a:t>※</a:t>
          </a:r>
          <a:r>
            <a:rPr kumimoji="1" lang="ja-JP" altLang="en-US" sz="1300">
              <a:latin typeface="+mn-ea"/>
              <a:ea typeface="+mn-ea"/>
            </a:rPr>
            <a:t>令和</a:t>
          </a:r>
          <a:r>
            <a:rPr kumimoji="1" lang="en-US" altLang="ja-JP" sz="1300">
              <a:latin typeface="+mn-ea"/>
              <a:ea typeface="+mn-ea"/>
            </a:rPr>
            <a:t>5</a:t>
          </a:r>
          <a:r>
            <a:rPr kumimoji="1" lang="ja-JP" altLang="en-US" sz="1300">
              <a:latin typeface="+mn-ea"/>
              <a:ea typeface="+mn-ea"/>
            </a:rPr>
            <a:t>年</a:t>
          </a:r>
          <a:r>
            <a:rPr kumimoji="1" lang="en-US" altLang="ja-JP" sz="1300">
              <a:latin typeface="+mn-ea"/>
              <a:ea typeface="+mn-ea"/>
            </a:rPr>
            <a:t>1</a:t>
          </a:r>
          <a:r>
            <a:rPr kumimoji="1" lang="ja-JP" altLang="en-US" sz="1300">
              <a:latin typeface="+mn-ea"/>
              <a:ea typeface="+mn-ea"/>
            </a:rPr>
            <a:t>月</a:t>
          </a:r>
          <a:r>
            <a:rPr kumimoji="1" lang="en-US" altLang="ja-JP" sz="1300">
              <a:latin typeface="+mn-ea"/>
              <a:ea typeface="+mn-ea"/>
            </a:rPr>
            <a:t>1</a:t>
          </a:r>
          <a:r>
            <a:rPr kumimoji="1" lang="ja-JP" altLang="en-US" sz="1300">
              <a:latin typeface="+mn-ea"/>
              <a:ea typeface="+mn-ea"/>
            </a:rPr>
            <a:t>日以降の陽性判明者</a:t>
          </a:r>
        </a:p>
        <a:p>
          <a:pPr algn="l"/>
          <a:r>
            <a:rPr kumimoji="1" lang="ja-JP" altLang="en-US" sz="1300">
              <a:latin typeface="+mn-ea"/>
              <a:ea typeface="+mn-ea"/>
            </a:rPr>
            <a:t>　　無症状患者の場合は、療養期間は陽性判明の日から</a:t>
          </a:r>
          <a:r>
            <a:rPr kumimoji="1" lang="en-US" altLang="ja-JP" sz="1300">
              <a:latin typeface="+mn-ea"/>
              <a:ea typeface="+mn-ea"/>
            </a:rPr>
            <a:t>7</a:t>
          </a:r>
          <a:r>
            <a:rPr kumimoji="1" lang="ja-JP" altLang="en-US" sz="1300">
              <a:latin typeface="+mn-ea"/>
              <a:ea typeface="+mn-ea"/>
            </a:rPr>
            <a:t>日以内です。</a:t>
          </a:r>
        </a:p>
        <a:p>
          <a:pPr algn="l"/>
          <a:r>
            <a:rPr kumimoji="1" lang="en-US" altLang="ja-JP" sz="1300">
              <a:latin typeface="+mn-ea"/>
              <a:ea typeface="+mn-ea"/>
            </a:rPr>
            <a:t>※</a:t>
          </a:r>
          <a:r>
            <a:rPr kumimoji="1" lang="ja-JP" altLang="en-US" sz="1300">
              <a:latin typeface="+mn-ea"/>
              <a:ea typeface="+mn-ea"/>
            </a:rPr>
            <a:t>令和</a:t>
          </a:r>
          <a:r>
            <a:rPr kumimoji="1" lang="en-US" altLang="ja-JP" sz="1300">
              <a:latin typeface="+mn-ea"/>
              <a:ea typeface="+mn-ea"/>
            </a:rPr>
            <a:t>5</a:t>
          </a:r>
          <a:r>
            <a:rPr kumimoji="1" lang="ja-JP" altLang="en-US" sz="1300">
              <a:latin typeface="+mn-ea"/>
              <a:ea typeface="+mn-ea"/>
            </a:rPr>
            <a:t>年</a:t>
          </a:r>
          <a:r>
            <a:rPr kumimoji="1" lang="en-US" altLang="ja-JP" sz="1300">
              <a:latin typeface="+mn-ea"/>
              <a:ea typeface="+mn-ea"/>
            </a:rPr>
            <a:t>5</a:t>
          </a:r>
          <a:r>
            <a:rPr kumimoji="1" lang="ja-JP" altLang="en-US" sz="1300">
              <a:latin typeface="+mn-ea"/>
              <a:ea typeface="+mn-ea"/>
            </a:rPr>
            <a:t>月</a:t>
          </a:r>
          <a:r>
            <a:rPr kumimoji="1" lang="en-US" altLang="ja-JP" sz="1300">
              <a:latin typeface="+mn-ea"/>
              <a:ea typeface="+mn-ea"/>
            </a:rPr>
            <a:t>8</a:t>
          </a:r>
          <a:r>
            <a:rPr kumimoji="1" lang="ja-JP" altLang="en-US" sz="1300">
              <a:latin typeface="+mn-ea"/>
              <a:ea typeface="+mn-ea"/>
            </a:rPr>
            <a:t>日以降の陽性判明者</a:t>
          </a:r>
        </a:p>
        <a:p>
          <a:pPr algn="l"/>
          <a:r>
            <a:rPr kumimoji="1" lang="ja-JP" altLang="en-US" sz="1300">
              <a:latin typeface="+mn-ea"/>
              <a:ea typeface="+mn-ea"/>
            </a:rPr>
            <a:t>　　陽性判明の日から</a:t>
          </a:r>
          <a:r>
            <a:rPr kumimoji="1" lang="en-US" altLang="ja-JP" sz="1300">
              <a:latin typeface="+mn-ea"/>
              <a:ea typeface="+mn-ea"/>
            </a:rPr>
            <a:t>10</a:t>
          </a:r>
          <a:r>
            <a:rPr kumimoji="1" lang="ja-JP" altLang="en-US" sz="1300">
              <a:latin typeface="+mn-ea"/>
              <a:ea typeface="+mn-ea"/>
            </a:rPr>
            <a:t>日間を経過していないが、</a:t>
          </a:r>
          <a:r>
            <a:rPr kumimoji="1" lang="en-US" altLang="ja-JP" sz="1300">
              <a:latin typeface="+mn-ea"/>
              <a:ea typeface="+mn-ea"/>
            </a:rPr>
            <a:t>5</a:t>
          </a:r>
          <a:r>
            <a:rPr kumimoji="1" lang="ja-JP" altLang="en-US" sz="1300">
              <a:latin typeface="+mn-ea"/>
              <a:ea typeface="+mn-ea"/>
            </a:rPr>
            <a:t>日を経過し、かつ、症状軽快から</a:t>
          </a:r>
          <a:r>
            <a:rPr kumimoji="1" lang="en-US" altLang="ja-JP" sz="1300">
              <a:latin typeface="+mn-ea"/>
              <a:ea typeface="+mn-ea"/>
            </a:rPr>
            <a:t>24</a:t>
          </a:r>
          <a:r>
            <a:rPr kumimoji="1" lang="ja-JP" altLang="en-US" sz="1300">
              <a:latin typeface="+mn-ea"/>
              <a:ea typeface="+mn-ea"/>
            </a:rPr>
            <a:t>時間経過</a:t>
          </a:r>
        </a:p>
        <a:p>
          <a:pPr algn="l"/>
          <a:r>
            <a:rPr kumimoji="1" lang="ja-JP" altLang="en-US" sz="1300">
              <a:latin typeface="+mn-ea"/>
              <a:ea typeface="+mn-ea"/>
            </a:rPr>
            <a:t>　した者であって、当該療養者や高齢者施設等の個別の状況を踏まえて、感染対策等の措置を継続</a:t>
          </a:r>
        </a:p>
        <a:p>
          <a:pPr algn="l"/>
          <a:r>
            <a:rPr kumimoji="1" lang="ja-JP" altLang="en-US" sz="1300">
              <a:latin typeface="+mn-ea"/>
              <a:ea typeface="+mn-ea"/>
            </a:rPr>
            <a:t>　しないこととした場合は、当該措置を行った日までを算定できます。ただし、医師の診断に基づ</a:t>
          </a:r>
        </a:p>
        <a:p>
          <a:pPr algn="l"/>
          <a:r>
            <a:rPr kumimoji="1" lang="ja-JP" altLang="en-US" sz="1300">
              <a:latin typeface="+mn-ea"/>
              <a:ea typeface="+mn-ea"/>
            </a:rPr>
            <a:t>　くことが必要です。</a:t>
          </a:r>
          <a:endParaRPr kumimoji="1" lang="en-US" altLang="ja-JP" sz="13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 val="武庫川"/>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ojin@nishi.or.jp" TargetMode="External"/><Relationship Id="rId2" Type="http://schemas.openxmlformats.org/officeDocument/2006/relationships/hyperlink" Target="mailto:hojin@nishi.or.jp" TargetMode="External"/><Relationship Id="rId1" Type="http://schemas.openxmlformats.org/officeDocument/2006/relationships/hyperlink" Target="mailto:hojin@nishi.or.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3.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2" Type="http://schemas.openxmlformats.org/officeDocument/2006/relationships/drawing" Target="../drawings/drawing11.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1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4.vml"/><Relationship Id="rId7" Type="http://schemas.openxmlformats.org/officeDocument/2006/relationships/ctrlProp" Target="../ctrlProps/ctrlProp37.xml"/><Relationship Id="rId2" Type="http://schemas.openxmlformats.org/officeDocument/2006/relationships/drawing" Target="../drawings/drawing13.xml"/><Relationship Id="rId1" Type="http://schemas.openxmlformats.org/officeDocument/2006/relationships/printerSettings" Target="../printerSettings/printerSettings16.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comments" Target="../comments1.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1:K144"/>
  <sheetViews>
    <sheetView tabSelected="1" view="pageBreakPreview" zoomScale="90" zoomScaleNormal="100" zoomScaleSheetLayoutView="90" workbookViewId="0"/>
  </sheetViews>
  <sheetFormatPr defaultColWidth="9" defaultRowHeight="18"/>
  <cols>
    <col min="1" max="1" width="12.6640625" style="174" customWidth="1"/>
    <col min="2" max="3" width="9" style="174"/>
    <col min="4" max="4" width="10.44140625" style="174" customWidth="1"/>
    <col min="5" max="9" width="9" style="174"/>
    <col min="10" max="10" width="11.21875" style="174" customWidth="1"/>
    <col min="11" max="15" width="59.77734375" style="174" customWidth="1"/>
    <col min="16" max="16384" width="9" style="174"/>
  </cols>
  <sheetData>
    <row r="1" spans="1:10">
      <c r="A1" s="173" t="s">
        <v>509</v>
      </c>
    </row>
    <row r="2" spans="1:10">
      <c r="B2" s="173" t="s">
        <v>271</v>
      </c>
    </row>
    <row r="3" spans="1:10">
      <c r="B3" s="173" t="s">
        <v>293</v>
      </c>
    </row>
    <row r="4" spans="1:10">
      <c r="B4" s="173" t="s">
        <v>343</v>
      </c>
    </row>
    <row r="6" spans="1:10">
      <c r="A6" s="173" t="s">
        <v>271</v>
      </c>
    </row>
    <row r="7" spans="1:10" ht="18.600000000000001" thickBot="1">
      <c r="A7" s="174" t="s">
        <v>272</v>
      </c>
    </row>
    <row r="8" spans="1:10">
      <c r="A8" s="428" t="s">
        <v>273</v>
      </c>
      <c r="B8" s="429"/>
      <c r="C8" s="429"/>
      <c r="D8" s="429"/>
      <c r="E8" s="430"/>
      <c r="F8" s="431" t="s">
        <v>326</v>
      </c>
      <c r="G8" s="432"/>
      <c r="H8" s="432"/>
      <c r="I8" s="432"/>
      <c r="J8" s="433"/>
    </row>
    <row r="9" spans="1:10">
      <c r="A9" s="419" t="s">
        <v>274</v>
      </c>
      <c r="B9" s="420"/>
      <c r="C9" s="420"/>
      <c r="D9" s="420"/>
      <c r="E9" s="421"/>
      <c r="F9" s="434"/>
      <c r="G9" s="435"/>
      <c r="H9" s="435"/>
      <c r="I9" s="435"/>
      <c r="J9" s="436"/>
    </row>
    <row r="10" spans="1:10">
      <c r="A10" s="419" t="s">
        <v>334</v>
      </c>
      <c r="B10" s="420"/>
      <c r="C10" s="420"/>
      <c r="D10" s="420"/>
      <c r="E10" s="421"/>
      <c r="F10" s="437"/>
      <c r="G10" s="438"/>
      <c r="H10" s="438"/>
      <c r="I10" s="438"/>
      <c r="J10" s="439"/>
    </row>
    <row r="11" spans="1:10" ht="32.25" customHeight="1">
      <c r="A11" s="479" t="s">
        <v>306</v>
      </c>
      <c r="B11" s="480"/>
      <c r="C11" s="480"/>
      <c r="D11" s="480"/>
      <c r="E11" s="481"/>
      <c r="F11" s="416" t="s">
        <v>328</v>
      </c>
      <c r="G11" s="417"/>
      <c r="H11" s="417"/>
      <c r="I11" s="417"/>
      <c r="J11" s="418"/>
    </row>
    <row r="12" spans="1:10" ht="18" customHeight="1">
      <c r="A12" s="419" t="s">
        <v>519</v>
      </c>
      <c r="B12" s="420"/>
      <c r="C12" s="420"/>
      <c r="D12" s="420"/>
      <c r="E12" s="421"/>
      <c r="F12" s="422" t="s">
        <v>505</v>
      </c>
      <c r="G12" s="482" t="s">
        <v>504</v>
      </c>
      <c r="H12" s="483"/>
      <c r="I12" s="483"/>
      <c r="J12" s="484"/>
    </row>
    <row r="13" spans="1:10" s="415" customFormat="1" ht="18" customHeight="1">
      <c r="A13" s="419" t="s">
        <v>521</v>
      </c>
      <c r="B13" s="420"/>
      <c r="C13" s="420"/>
      <c r="D13" s="420"/>
      <c r="E13" s="421"/>
      <c r="F13" s="423"/>
      <c r="G13" s="485"/>
      <c r="H13" s="486"/>
      <c r="I13" s="486"/>
      <c r="J13" s="487"/>
    </row>
    <row r="14" spans="1:10" ht="18" customHeight="1">
      <c r="A14" s="419" t="s">
        <v>502</v>
      </c>
      <c r="B14" s="420"/>
      <c r="C14" s="420"/>
      <c r="D14" s="420"/>
      <c r="E14" s="421"/>
      <c r="F14" s="423"/>
      <c r="G14" s="485"/>
      <c r="H14" s="486"/>
      <c r="I14" s="486"/>
      <c r="J14" s="487"/>
    </row>
    <row r="15" spans="1:10" ht="18" customHeight="1">
      <c r="A15" s="419" t="s">
        <v>503</v>
      </c>
      <c r="B15" s="420"/>
      <c r="C15" s="420"/>
      <c r="D15" s="420"/>
      <c r="E15" s="421"/>
      <c r="F15" s="423"/>
      <c r="G15" s="485"/>
      <c r="H15" s="486"/>
      <c r="I15" s="486"/>
      <c r="J15" s="487"/>
    </row>
    <row r="16" spans="1:10" ht="18" customHeight="1">
      <c r="A16" s="419" t="s">
        <v>522</v>
      </c>
      <c r="B16" s="420"/>
      <c r="C16" s="420"/>
      <c r="D16" s="420"/>
      <c r="E16" s="421"/>
      <c r="F16" s="423"/>
      <c r="G16" s="485"/>
      <c r="H16" s="486"/>
      <c r="I16" s="486"/>
      <c r="J16" s="487"/>
    </row>
    <row r="17" spans="1:10">
      <c r="A17" s="419" t="s">
        <v>523</v>
      </c>
      <c r="B17" s="420"/>
      <c r="C17" s="420"/>
      <c r="D17" s="420"/>
      <c r="E17" s="421"/>
      <c r="F17" s="424"/>
      <c r="G17" s="485"/>
      <c r="H17" s="486"/>
      <c r="I17" s="486"/>
      <c r="J17" s="487"/>
    </row>
    <row r="18" spans="1:10" ht="18.75" customHeight="1">
      <c r="A18" s="419" t="s">
        <v>313</v>
      </c>
      <c r="B18" s="420"/>
      <c r="C18" s="420"/>
      <c r="D18" s="420"/>
      <c r="E18" s="421"/>
      <c r="F18" s="422" t="s">
        <v>507</v>
      </c>
      <c r="G18" s="485"/>
      <c r="H18" s="486"/>
      <c r="I18" s="486"/>
      <c r="J18" s="487"/>
    </row>
    <row r="19" spans="1:10">
      <c r="A19" s="419" t="s">
        <v>506</v>
      </c>
      <c r="B19" s="420"/>
      <c r="C19" s="420"/>
      <c r="D19" s="420"/>
      <c r="E19" s="421"/>
      <c r="F19" s="423"/>
      <c r="G19" s="485"/>
      <c r="H19" s="486"/>
      <c r="I19" s="486"/>
      <c r="J19" s="487"/>
    </row>
    <row r="20" spans="1:10">
      <c r="A20" s="419" t="s">
        <v>501</v>
      </c>
      <c r="B20" s="420"/>
      <c r="C20" s="420"/>
      <c r="D20" s="420"/>
      <c r="E20" s="421"/>
      <c r="F20" s="424"/>
      <c r="G20" s="488"/>
      <c r="H20" s="489"/>
      <c r="I20" s="489"/>
      <c r="J20" s="490"/>
    </row>
    <row r="21" spans="1:10" ht="18.600000000000001" thickBot="1">
      <c r="A21" s="425" t="s">
        <v>314</v>
      </c>
      <c r="B21" s="426"/>
      <c r="C21" s="426"/>
      <c r="D21" s="426"/>
      <c r="E21" s="427"/>
      <c r="F21" s="476" t="s">
        <v>327</v>
      </c>
      <c r="G21" s="477"/>
      <c r="H21" s="477"/>
      <c r="I21" s="477"/>
      <c r="J21" s="478"/>
    </row>
    <row r="23" spans="1:10">
      <c r="A23" s="174" t="s">
        <v>361</v>
      </c>
    </row>
    <row r="24" spans="1:10">
      <c r="A24" s="174" t="s">
        <v>329</v>
      </c>
    </row>
    <row r="25" spans="1:10">
      <c r="A25" s="174" t="s">
        <v>315</v>
      </c>
    </row>
    <row r="26" spans="1:10">
      <c r="A26" s="174" t="s">
        <v>316</v>
      </c>
    </row>
    <row r="27" spans="1:10">
      <c r="A27" s="174" t="s">
        <v>275</v>
      </c>
    </row>
    <row r="29" spans="1:10">
      <c r="A29" s="174" t="s">
        <v>335</v>
      </c>
    </row>
    <row r="30" spans="1:10">
      <c r="A30" s="174" t="s">
        <v>317</v>
      </c>
    </row>
    <row r="32" spans="1:10">
      <c r="A32" s="174" t="s">
        <v>362</v>
      </c>
    </row>
    <row r="34" spans="1:11">
      <c r="A34" s="174" t="s">
        <v>511</v>
      </c>
    </row>
    <row r="36" spans="1:11">
      <c r="A36" s="174" t="s">
        <v>415</v>
      </c>
    </row>
    <row r="37" spans="1:11">
      <c r="A37" s="174" t="s">
        <v>416</v>
      </c>
    </row>
    <row r="39" spans="1:11">
      <c r="A39" s="174" t="s">
        <v>276</v>
      </c>
    </row>
    <row r="40" spans="1:11">
      <c r="A40" s="174" t="s">
        <v>277</v>
      </c>
    </row>
    <row r="42" spans="1:11">
      <c r="A42" s="174" t="s">
        <v>278</v>
      </c>
      <c r="K42" s="175"/>
    </row>
    <row r="43" spans="1:11">
      <c r="K43" s="176"/>
    </row>
    <row r="44" spans="1:11" ht="18.600000000000001" thickBot="1">
      <c r="A44" s="177" t="s">
        <v>279</v>
      </c>
      <c r="B44" s="178"/>
      <c r="C44" s="177"/>
      <c r="D44" s="177"/>
      <c r="E44" s="177"/>
      <c r="F44" s="177"/>
      <c r="G44" s="177"/>
      <c r="H44" s="177"/>
      <c r="I44" s="177"/>
      <c r="J44" s="151"/>
      <c r="K44" s="176"/>
    </row>
    <row r="45" spans="1:11">
      <c r="A45" s="428" t="s">
        <v>273</v>
      </c>
      <c r="B45" s="429"/>
      <c r="C45" s="429"/>
      <c r="D45" s="429"/>
      <c r="E45" s="430"/>
      <c r="F45" s="431" t="s">
        <v>338</v>
      </c>
      <c r="G45" s="432"/>
      <c r="H45" s="432"/>
      <c r="I45" s="432"/>
      <c r="J45" s="433"/>
    </row>
    <row r="46" spans="1:11">
      <c r="A46" s="419" t="s">
        <v>274</v>
      </c>
      <c r="B46" s="420"/>
      <c r="C46" s="420"/>
      <c r="D46" s="420"/>
      <c r="E46" s="421"/>
      <c r="F46" s="434"/>
      <c r="G46" s="435"/>
      <c r="H46" s="435"/>
      <c r="I46" s="435"/>
      <c r="J46" s="436"/>
    </row>
    <row r="47" spans="1:11">
      <c r="A47" s="419" t="s">
        <v>334</v>
      </c>
      <c r="B47" s="420"/>
      <c r="C47" s="420"/>
      <c r="D47" s="420"/>
      <c r="E47" s="421"/>
      <c r="F47" s="437"/>
      <c r="G47" s="438"/>
      <c r="H47" s="438"/>
      <c r="I47" s="438"/>
      <c r="J47" s="439"/>
    </row>
    <row r="48" spans="1:11" ht="32.25" customHeight="1">
      <c r="A48" s="479" t="s">
        <v>306</v>
      </c>
      <c r="B48" s="480"/>
      <c r="C48" s="480"/>
      <c r="D48" s="480"/>
      <c r="E48" s="481"/>
      <c r="F48" s="416" t="s">
        <v>328</v>
      </c>
      <c r="G48" s="417"/>
      <c r="H48" s="417"/>
      <c r="I48" s="417"/>
      <c r="J48" s="418"/>
    </row>
    <row r="49" spans="1:11" ht="16.8" customHeight="1">
      <c r="A49" s="419" t="s">
        <v>519</v>
      </c>
      <c r="B49" s="420"/>
      <c r="C49" s="420"/>
      <c r="D49" s="420"/>
      <c r="E49" s="421"/>
      <c r="F49" s="422" t="s">
        <v>505</v>
      </c>
      <c r="G49" s="482" t="s">
        <v>504</v>
      </c>
      <c r="H49" s="483"/>
      <c r="I49" s="483"/>
      <c r="J49" s="484"/>
    </row>
    <row r="50" spans="1:11" s="415" customFormat="1" ht="16.8" customHeight="1">
      <c r="A50" s="419" t="s">
        <v>520</v>
      </c>
      <c r="B50" s="420"/>
      <c r="C50" s="420"/>
      <c r="D50" s="420"/>
      <c r="E50" s="421"/>
      <c r="F50" s="423"/>
      <c r="G50" s="485"/>
      <c r="H50" s="486"/>
      <c r="I50" s="486"/>
      <c r="J50" s="487"/>
    </row>
    <row r="51" spans="1:11">
      <c r="A51" s="419" t="s">
        <v>502</v>
      </c>
      <c r="B51" s="420"/>
      <c r="C51" s="420"/>
      <c r="D51" s="420"/>
      <c r="E51" s="421"/>
      <c r="F51" s="423"/>
      <c r="G51" s="485"/>
      <c r="H51" s="486"/>
      <c r="I51" s="486"/>
      <c r="J51" s="487"/>
    </row>
    <row r="52" spans="1:11">
      <c r="A52" s="419" t="s">
        <v>503</v>
      </c>
      <c r="B52" s="420"/>
      <c r="C52" s="420"/>
      <c r="D52" s="420"/>
      <c r="E52" s="421"/>
      <c r="F52" s="423"/>
      <c r="G52" s="485"/>
      <c r="H52" s="486"/>
      <c r="I52" s="486"/>
      <c r="J52" s="487"/>
    </row>
    <row r="53" spans="1:11" ht="18" customHeight="1">
      <c r="A53" s="419" t="s">
        <v>522</v>
      </c>
      <c r="B53" s="420"/>
      <c r="C53" s="420"/>
      <c r="D53" s="420"/>
      <c r="E53" s="421"/>
      <c r="F53" s="423"/>
      <c r="G53" s="485"/>
      <c r="H53" s="486"/>
      <c r="I53" s="486"/>
      <c r="J53" s="487"/>
    </row>
    <row r="54" spans="1:11">
      <c r="A54" s="419" t="s">
        <v>523</v>
      </c>
      <c r="B54" s="420"/>
      <c r="C54" s="420"/>
      <c r="D54" s="420"/>
      <c r="E54" s="421"/>
      <c r="F54" s="423"/>
      <c r="G54" s="485"/>
      <c r="H54" s="486"/>
      <c r="I54" s="486"/>
      <c r="J54" s="487"/>
    </row>
    <row r="55" spans="1:11" ht="18.75" customHeight="1">
      <c r="A55" s="419" t="s">
        <v>313</v>
      </c>
      <c r="B55" s="420"/>
      <c r="C55" s="420"/>
      <c r="D55" s="420"/>
      <c r="E55" s="421"/>
      <c r="F55" s="422" t="s">
        <v>507</v>
      </c>
      <c r="G55" s="485"/>
      <c r="H55" s="486"/>
      <c r="I55" s="486"/>
      <c r="J55" s="487"/>
    </row>
    <row r="56" spans="1:11">
      <c r="A56" s="419" t="s">
        <v>506</v>
      </c>
      <c r="B56" s="420"/>
      <c r="C56" s="420"/>
      <c r="D56" s="420"/>
      <c r="E56" s="421"/>
      <c r="F56" s="423"/>
      <c r="G56" s="485"/>
      <c r="H56" s="486"/>
      <c r="I56" s="486"/>
      <c r="J56" s="487"/>
    </row>
    <row r="57" spans="1:11">
      <c r="A57" s="419" t="s">
        <v>501</v>
      </c>
      <c r="B57" s="420"/>
      <c r="C57" s="420"/>
      <c r="D57" s="420"/>
      <c r="E57" s="421"/>
      <c r="F57" s="424"/>
      <c r="G57" s="488"/>
      <c r="H57" s="489"/>
      <c r="I57" s="489"/>
      <c r="J57" s="490"/>
    </row>
    <row r="58" spans="1:11" ht="18.75" customHeight="1">
      <c r="A58" s="493" t="s">
        <v>302</v>
      </c>
      <c r="B58" s="494"/>
      <c r="C58" s="494"/>
      <c r="D58" s="494"/>
      <c r="E58" s="494"/>
      <c r="F58" s="495" t="s">
        <v>350</v>
      </c>
      <c r="G58" s="496"/>
      <c r="H58" s="496"/>
      <c r="I58" s="496"/>
      <c r="J58" s="497"/>
      <c r="K58" s="151"/>
    </row>
    <row r="59" spans="1:11" ht="18.600000000000001" thickBot="1">
      <c r="A59" s="491" t="s">
        <v>280</v>
      </c>
      <c r="B59" s="492"/>
      <c r="C59" s="492"/>
      <c r="D59" s="492"/>
      <c r="E59" s="492"/>
      <c r="F59" s="498"/>
      <c r="G59" s="499"/>
      <c r="H59" s="499"/>
      <c r="I59" s="499"/>
      <c r="J59" s="500"/>
    </row>
    <row r="60" spans="1:11">
      <c r="A60" s="173" t="s">
        <v>281</v>
      </c>
      <c r="B60" s="173"/>
      <c r="C60" s="173"/>
      <c r="D60" s="173"/>
      <c r="E60" s="173"/>
      <c r="K60" s="175"/>
    </row>
    <row r="61" spans="1:11">
      <c r="A61" s="173" t="s">
        <v>282</v>
      </c>
      <c r="B61" s="173"/>
      <c r="C61" s="173"/>
      <c r="D61" s="173"/>
      <c r="E61" s="173"/>
      <c r="K61" s="175"/>
    </row>
    <row r="62" spans="1:11">
      <c r="A62" s="173" t="s">
        <v>283</v>
      </c>
      <c r="B62" s="173"/>
      <c r="C62" s="173"/>
      <c r="D62" s="173"/>
      <c r="E62" s="173"/>
    </row>
    <row r="63" spans="1:11">
      <c r="A63" s="173" t="s">
        <v>284</v>
      </c>
      <c r="B63" s="173" t="s">
        <v>285</v>
      </c>
      <c r="C63" s="173"/>
      <c r="D63" s="173"/>
      <c r="E63" s="173"/>
    </row>
    <row r="64" spans="1:11">
      <c r="A64" s="173" t="s">
        <v>286</v>
      </c>
      <c r="B64" s="196" t="s">
        <v>287</v>
      </c>
      <c r="C64" s="173"/>
      <c r="D64" s="173"/>
      <c r="E64" s="173"/>
    </row>
    <row r="65" spans="1:10">
      <c r="B65" s="179"/>
    </row>
    <row r="66" spans="1:10">
      <c r="A66" s="174" t="s">
        <v>288</v>
      </c>
      <c r="B66" s="179"/>
    </row>
    <row r="67" spans="1:10">
      <c r="A67" s="174" t="s">
        <v>289</v>
      </c>
      <c r="B67" s="179"/>
    </row>
    <row r="68" spans="1:10">
      <c r="A68" s="174" t="s">
        <v>290</v>
      </c>
    </row>
    <row r="69" spans="1:10">
      <c r="A69" s="174" t="s">
        <v>291</v>
      </c>
    </row>
    <row r="70" spans="1:10">
      <c r="A70" s="174" t="s">
        <v>292</v>
      </c>
    </row>
    <row r="72" spans="1:10">
      <c r="A72" s="173" t="s">
        <v>293</v>
      </c>
    </row>
    <row r="73" spans="1:10" ht="18.600000000000001" thickBot="1">
      <c r="A73" s="174" t="s">
        <v>272</v>
      </c>
    </row>
    <row r="74" spans="1:10">
      <c r="A74" s="472" t="s">
        <v>294</v>
      </c>
      <c r="B74" s="473"/>
      <c r="C74" s="473"/>
      <c r="D74" s="473"/>
      <c r="E74" s="473"/>
      <c r="F74" s="466" t="s">
        <v>339</v>
      </c>
      <c r="G74" s="466"/>
      <c r="H74" s="466"/>
      <c r="I74" s="466"/>
      <c r="J74" s="467"/>
    </row>
    <row r="75" spans="1:10">
      <c r="A75" s="440" t="s">
        <v>295</v>
      </c>
      <c r="B75" s="441"/>
      <c r="C75" s="441"/>
      <c r="D75" s="441"/>
      <c r="E75" s="441"/>
      <c r="F75" s="468"/>
      <c r="G75" s="468"/>
      <c r="H75" s="468"/>
      <c r="I75" s="468"/>
      <c r="J75" s="469"/>
    </row>
    <row r="76" spans="1:10">
      <c r="A76" s="440" t="s">
        <v>372</v>
      </c>
      <c r="B76" s="441"/>
      <c r="C76" s="441"/>
      <c r="D76" s="441"/>
      <c r="E76" s="441"/>
      <c r="F76" s="468"/>
      <c r="G76" s="468"/>
      <c r="H76" s="468"/>
      <c r="I76" s="468"/>
      <c r="J76" s="469"/>
    </row>
    <row r="77" spans="1:10">
      <c r="A77" s="440" t="s">
        <v>337</v>
      </c>
      <c r="B77" s="441"/>
      <c r="C77" s="441"/>
      <c r="D77" s="441"/>
      <c r="E77" s="441"/>
      <c r="F77" s="468"/>
      <c r="G77" s="468"/>
      <c r="H77" s="468"/>
      <c r="I77" s="468"/>
      <c r="J77" s="469"/>
    </row>
    <row r="78" spans="1:10">
      <c r="A78" s="440" t="s">
        <v>306</v>
      </c>
      <c r="B78" s="441"/>
      <c r="C78" s="441"/>
      <c r="D78" s="441"/>
      <c r="E78" s="441"/>
      <c r="F78" s="442" t="s">
        <v>341</v>
      </c>
      <c r="G78" s="442"/>
      <c r="H78" s="442"/>
      <c r="I78" s="442"/>
      <c r="J78" s="443"/>
    </row>
    <row r="79" spans="1:10" ht="18.600000000000001" thickBot="1">
      <c r="A79" s="474" t="s">
        <v>314</v>
      </c>
      <c r="B79" s="475"/>
      <c r="C79" s="475"/>
      <c r="D79" s="475"/>
      <c r="E79" s="475"/>
      <c r="F79" s="470" t="s">
        <v>340</v>
      </c>
      <c r="G79" s="470"/>
      <c r="H79" s="470"/>
      <c r="I79" s="470"/>
      <c r="J79" s="471"/>
    </row>
    <row r="82" spans="1:1">
      <c r="A82" s="174" t="s">
        <v>318</v>
      </c>
    </row>
    <row r="83" spans="1:1">
      <c r="A83" s="174" t="s">
        <v>329</v>
      </c>
    </row>
    <row r="84" spans="1:1">
      <c r="A84" s="174" t="s">
        <v>296</v>
      </c>
    </row>
    <row r="85" spans="1:1">
      <c r="A85" s="174" t="s">
        <v>319</v>
      </c>
    </row>
    <row r="87" spans="1:1">
      <c r="A87" s="174" t="s">
        <v>320</v>
      </c>
    </row>
    <row r="88" spans="1:1">
      <c r="A88" s="174" t="s">
        <v>317</v>
      </c>
    </row>
    <row r="90" spans="1:1">
      <c r="A90" s="174" t="s">
        <v>363</v>
      </c>
    </row>
    <row r="91" spans="1:1">
      <c r="A91" s="174" t="s">
        <v>342</v>
      </c>
    </row>
    <row r="93" spans="1:1">
      <c r="A93" s="174" t="s">
        <v>500</v>
      </c>
    </row>
    <row r="95" spans="1:1">
      <c r="A95" s="174" t="s">
        <v>364</v>
      </c>
    </row>
    <row r="96" spans="1:1">
      <c r="A96" s="174" t="s">
        <v>297</v>
      </c>
    </row>
    <row r="97" spans="1:11">
      <c r="A97" s="174" t="s">
        <v>298</v>
      </c>
    </row>
    <row r="98" spans="1:11">
      <c r="A98" s="174" t="s">
        <v>299</v>
      </c>
    </row>
    <row r="99" spans="1:11">
      <c r="A99" s="180" t="s">
        <v>365</v>
      </c>
    </row>
    <row r="101" spans="1:11">
      <c r="A101" s="174" t="s">
        <v>300</v>
      </c>
    </row>
    <row r="102" spans="1:11">
      <c r="A102" s="174" t="s">
        <v>301</v>
      </c>
    </row>
    <row r="103" spans="1:11">
      <c r="A103" s="174" t="s">
        <v>277</v>
      </c>
    </row>
    <row r="105" spans="1:11" ht="18.600000000000001" thickBot="1">
      <c r="A105" s="177" t="s">
        <v>279</v>
      </c>
      <c r="B105" s="178"/>
      <c r="C105" s="177"/>
      <c r="D105" s="177"/>
      <c r="E105" s="177"/>
      <c r="F105" s="177"/>
      <c r="G105" s="177"/>
      <c r="H105" s="177"/>
      <c r="I105" s="177"/>
      <c r="J105" s="151"/>
      <c r="K105" s="151"/>
    </row>
    <row r="106" spans="1:11">
      <c r="A106" s="472" t="s">
        <v>294</v>
      </c>
      <c r="B106" s="473"/>
      <c r="C106" s="473"/>
      <c r="D106" s="473"/>
      <c r="E106" s="473"/>
      <c r="F106" s="466" t="s">
        <v>339</v>
      </c>
      <c r="G106" s="466"/>
      <c r="H106" s="466"/>
      <c r="I106" s="466"/>
      <c r="J106" s="467"/>
    </row>
    <row r="107" spans="1:11">
      <c r="A107" s="440" t="s">
        <v>295</v>
      </c>
      <c r="B107" s="441"/>
      <c r="C107" s="441"/>
      <c r="D107" s="441"/>
      <c r="E107" s="441"/>
      <c r="F107" s="468"/>
      <c r="G107" s="468"/>
      <c r="H107" s="468"/>
      <c r="I107" s="468"/>
      <c r="J107" s="469"/>
    </row>
    <row r="108" spans="1:11">
      <c r="A108" s="440" t="s">
        <v>372</v>
      </c>
      <c r="B108" s="441"/>
      <c r="C108" s="441"/>
      <c r="D108" s="441"/>
      <c r="E108" s="441"/>
      <c r="F108" s="468"/>
      <c r="G108" s="468"/>
      <c r="H108" s="468"/>
      <c r="I108" s="468"/>
      <c r="J108" s="469"/>
    </row>
    <row r="109" spans="1:11">
      <c r="A109" s="440" t="s">
        <v>337</v>
      </c>
      <c r="B109" s="441"/>
      <c r="C109" s="441"/>
      <c r="D109" s="441"/>
      <c r="E109" s="441"/>
      <c r="F109" s="468"/>
      <c r="G109" s="468"/>
      <c r="H109" s="468"/>
      <c r="I109" s="468"/>
      <c r="J109" s="469"/>
    </row>
    <row r="110" spans="1:11">
      <c r="A110" s="440" t="s">
        <v>306</v>
      </c>
      <c r="B110" s="441"/>
      <c r="C110" s="441"/>
      <c r="D110" s="441"/>
      <c r="E110" s="441"/>
      <c r="F110" s="442" t="s">
        <v>341</v>
      </c>
      <c r="G110" s="442"/>
      <c r="H110" s="442"/>
      <c r="I110" s="442"/>
      <c r="J110" s="443"/>
    </row>
    <row r="111" spans="1:11">
      <c r="A111" s="440" t="s">
        <v>314</v>
      </c>
      <c r="B111" s="441"/>
      <c r="C111" s="441"/>
      <c r="D111" s="441"/>
      <c r="E111" s="441"/>
      <c r="F111" s="442" t="s">
        <v>340</v>
      </c>
      <c r="G111" s="442"/>
      <c r="H111" s="442"/>
      <c r="I111" s="442"/>
      <c r="J111" s="443"/>
    </row>
    <row r="112" spans="1:11" ht="18.75" customHeight="1">
      <c r="A112" s="450" t="s">
        <v>302</v>
      </c>
      <c r="B112" s="451"/>
      <c r="C112" s="451"/>
      <c r="D112" s="451"/>
      <c r="E112" s="451"/>
      <c r="F112" s="454"/>
      <c r="G112" s="454"/>
      <c r="H112" s="454"/>
      <c r="I112" s="454"/>
      <c r="J112" s="455"/>
      <c r="K112" s="151"/>
    </row>
    <row r="113" spans="1:10" ht="18.75" customHeight="1" thickBot="1">
      <c r="A113" s="452" t="s">
        <v>280</v>
      </c>
      <c r="B113" s="453"/>
      <c r="C113" s="453"/>
      <c r="D113" s="453"/>
      <c r="E113" s="453"/>
      <c r="F113" s="456"/>
      <c r="G113" s="456"/>
      <c r="H113" s="456"/>
      <c r="I113" s="456"/>
      <c r="J113" s="457"/>
    </row>
    <row r="115" spans="1:10" s="173" customFormat="1">
      <c r="A115" s="173" t="s">
        <v>508</v>
      </c>
    </row>
    <row r="116" spans="1:10" s="173" customFormat="1">
      <c r="A116" s="173" t="s">
        <v>282</v>
      </c>
    </row>
    <row r="117" spans="1:10" s="173" customFormat="1">
      <c r="A117" s="173" t="s">
        <v>283</v>
      </c>
    </row>
    <row r="118" spans="1:10" s="173" customFormat="1">
      <c r="A118" s="173" t="s">
        <v>284</v>
      </c>
      <c r="B118" s="173" t="s">
        <v>285</v>
      </c>
    </row>
    <row r="119" spans="1:10" s="173" customFormat="1">
      <c r="A119" s="173" t="s">
        <v>286</v>
      </c>
      <c r="B119" s="196" t="s">
        <v>287</v>
      </c>
    </row>
    <row r="121" spans="1:10">
      <c r="A121" s="173" t="s">
        <v>343</v>
      </c>
    </row>
    <row r="122" spans="1:10">
      <c r="A122" s="174" t="s">
        <v>272</v>
      </c>
    </row>
    <row r="123" spans="1:10">
      <c r="A123" s="174" t="s">
        <v>344</v>
      </c>
    </row>
    <row r="125" spans="1:10">
      <c r="A125" s="174" t="s">
        <v>345</v>
      </c>
    </row>
    <row r="126" spans="1:10">
      <c r="A126" s="180" t="s">
        <v>346</v>
      </c>
    </row>
    <row r="128" spans="1:10">
      <c r="A128" s="174" t="s">
        <v>424</v>
      </c>
    </row>
    <row r="129" spans="1:11">
      <c r="A129" s="174" t="s">
        <v>347</v>
      </c>
    </row>
    <row r="131" spans="1:11" ht="18.600000000000001" thickBot="1">
      <c r="A131" s="177" t="s">
        <v>279</v>
      </c>
      <c r="B131" s="178"/>
      <c r="C131" s="177"/>
      <c r="D131" s="177"/>
      <c r="E131" s="177"/>
      <c r="F131" s="177"/>
      <c r="G131" s="177"/>
      <c r="H131" s="177"/>
      <c r="I131" s="177"/>
      <c r="J131" s="151"/>
      <c r="K131" s="151"/>
    </row>
    <row r="132" spans="1:11" ht="18.75" customHeight="1">
      <c r="A132" s="462" t="s">
        <v>423</v>
      </c>
      <c r="B132" s="463"/>
      <c r="C132" s="463"/>
      <c r="D132" s="463"/>
      <c r="E132" s="458"/>
      <c r="F132" s="460" t="s">
        <v>348</v>
      </c>
      <c r="G132" s="460"/>
      <c r="H132" s="460"/>
      <c r="I132" s="461"/>
      <c r="J132" s="151"/>
      <c r="K132" s="151"/>
    </row>
    <row r="133" spans="1:11" ht="18.75" customHeight="1">
      <c r="A133" s="464"/>
      <c r="B133" s="465"/>
      <c r="C133" s="465"/>
      <c r="D133" s="465"/>
      <c r="E133" s="459"/>
      <c r="F133" s="444"/>
      <c r="G133" s="444"/>
      <c r="H133" s="444"/>
      <c r="I133" s="445"/>
      <c r="J133" s="151"/>
      <c r="K133" s="151"/>
    </row>
    <row r="134" spans="1:11" ht="18.75" customHeight="1">
      <c r="A134" s="202" t="s">
        <v>349</v>
      </c>
      <c r="B134" s="203"/>
      <c r="C134" s="203"/>
      <c r="D134" s="203"/>
      <c r="E134" s="204"/>
      <c r="F134" s="444" t="s">
        <v>350</v>
      </c>
      <c r="G134" s="444"/>
      <c r="H134" s="444"/>
      <c r="I134" s="445"/>
      <c r="J134" s="151"/>
      <c r="K134" s="151"/>
    </row>
    <row r="135" spans="1:11" ht="18.75" customHeight="1" thickBot="1">
      <c r="A135" s="205" t="s">
        <v>351</v>
      </c>
      <c r="B135" s="206"/>
      <c r="C135" s="206"/>
      <c r="D135" s="206"/>
      <c r="E135" s="207"/>
      <c r="F135" s="446"/>
      <c r="G135" s="446"/>
      <c r="H135" s="446"/>
      <c r="I135" s="447"/>
      <c r="J135" s="151"/>
      <c r="K135" s="151"/>
    </row>
    <row r="136" spans="1:11" ht="18.75" customHeight="1">
      <c r="A136" s="448" t="s">
        <v>352</v>
      </c>
      <c r="B136" s="449"/>
      <c r="C136" s="449"/>
      <c r="D136" s="449"/>
      <c r="E136" s="449"/>
      <c r="F136" s="449"/>
      <c r="G136" s="449"/>
      <c r="H136" s="449"/>
      <c r="I136" s="449"/>
      <c r="J136" s="151"/>
      <c r="K136" s="151"/>
    </row>
    <row r="137" spans="1:11" ht="18.75" customHeight="1">
      <c r="A137" s="449"/>
      <c r="B137" s="449"/>
      <c r="C137" s="449"/>
      <c r="D137" s="449"/>
      <c r="E137" s="449"/>
      <c r="F137" s="449"/>
      <c r="G137" s="449"/>
      <c r="H137" s="449"/>
      <c r="I137" s="449"/>
      <c r="J137" s="151"/>
      <c r="K137" s="151"/>
    </row>
    <row r="138" spans="1:11" ht="18.75" customHeight="1">
      <c r="A138" s="449"/>
      <c r="B138" s="449"/>
      <c r="C138" s="449"/>
      <c r="D138" s="449"/>
      <c r="E138" s="449"/>
      <c r="F138" s="449"/>
      <c r="G138" s="449"/>
      <c r="H138" s="449"/>
      <c r="I138" s="449"/>
      <c r="J138" s="151"/>
      <c r="K138" s="151"/>
    </row>
    <row r="139" spans="1:11" ht="111.75" customHeight="1">
      <c r="A139" s="449"/>
      <c r="B139" s="449"/>
      <c r="C139" s="449"/>
      <c r="D139" s="449"/>
      <c r="E139" s="449"/>
      <c r="F139" s="449"/>
      <c r="G139" s="449"/>
      <c r="H139" s="449"/>
      <c r="I139" s="449"/>
    </row>
    <row r="140" spans="1:11">
      <c r="A140" s="173" t="s">
        <v>508</v>
      </c>
      <c r="B140" s="173"/>
      <c r="C140" s="173"/>
      <c r="D140" s="173"/>
      <c r="E140" s="173"/>
      <c r="F140" s="173"/>
      <c r="G140" s="173"/>
      <c r="H140" s="173"/>
    </row>
    <row r="141" spans="1:11">
      <c r="A141" s="173" t="s">
        <v>282</v>
      </c>
      <c r="B141" s="173"/>
      <c r="C141" s="173"/>
      <c r="D141" s="173"/>
      <c r="E141" s="173"/>
      <c r="F141" s="173"/>
      <c r="G141" s="173"/>
      <c r="H141" s="173"/>
    </row>
    <row r="142" spans="1:11">
      <c r="A142" s="173" t="s">
        <v>283</v>
      </c>
      <c r="B142" s="173"/>
      <c r="C142" s="173"/>
      <c r="D142" s="173"/>
      <c r="E142" s="173"/>
      <c r="F142" s="173"/>
      <c r="G142" s="173"/>
      <c r="H142" s="173"/>
    </row>
    <row r="143" spans="1:11" s="173" customFormat="1">
      <c r="A143" s="173" t="s">
        <v>284</v>
      </c>
      <c r="B143" s="173" t="s">
        <v>285</v>
      </c>
    </row>
    <row r="144" spans="1:11" s="173" customFormat="1">
      <c r="A144" s="173" t="s">
        <v>286</v>
      </c>
      <c r="B144" s="196" t="s">
        <v>287</v>
      </c>
    </row>
  </sheetData>
  <mergeCells count="67">
    <mergeCell ref="A59:E59"/>
    <mergeCell ref="A58:E58"/>
    <mergeCell ref="F58:J59"/>
    <mergeCell ref="G49:J57"/>
    <mergeCell ref="A51:E51"/>
    <mergeCell ref="A52:E52"/>
    <mergeCell ref="A55:E55"/>
    <mergeCell ref="F55:F57"/>
    <mergeCell ref="A56:E56"/>
    <mergeCell ref="A57:E57"/>
    <mergeCell ref="A50:E50"/>
    <mergeCell ref="A53:E53"/>
    <mergeCell ref="A54:E54"/>
    <mergeCell ref="F8:J10"/>
    <mergeCell ref="F21:J21"/>
    <mergeCell ref="A8:E8"/>
    <mergeCell ref="A9:E9"/>
    <mergeCell ref="A10:E10"/>
    <mergeCell ref="A11:E11"/>
    <mergeCell ref="A12:E12"/>
    <mergeCell ref="A16:E16"/>
    <mergeCell ref="A15:E15"/>
    <mergeCell ref="F11:J11"/>
    <mergeCell ref="G12:J20"/>
    <mergeCell ref="A18:E18"/>
    <mergeCell ref="F18:F20"/>
    <mergeCell ref="A19:E19"/>
    <mergeCell ref="A20:E20"/>
    <mergeCell ref="A13:E13"/>
    <mergeCell ref="A108:E108"/>
    <mergeCell ref="A109:E109"/>
    <mergeCell ref="F74:J77"/>
    <mergeCell ref="F78:J78"/>
    <mergeCell ref="F79:J79"/>
    <mergeCell ref="A74:E74"/>
    <mergeCell ref="A75:E75"/>
    <mergeCell ref="A76:E76"/>
    <mergeCell ref="A77:E77"/>
    <mergeCell ref="A78:E78"/>
    <mergeCell ref="A79:E79"/>
    <mergeCell ref="A106:E106"/>
    <mergeCell ref="F106:J109"/>
    <mergeCell ref="A107:E107"/>
    <mergeCell ref="A136:I139"/>
    <mergeCell ref="A112:E112"/>
    <mergeCell ref="A113:E113"/>
    <mergeCell ref="F112:J113"/>
    <mergeCell ref="E132:E133"/>
    <mergeCell ref="F132:I133"/>
    <mergeCell ref="A132:D133"/>
    <mergeCell ref="A110:E110"/>
    <mergeCell ref="F110:J110"/>
    <mergeCell ref="A111:E111"/>
    <mergeCell ref="F111:J111"/>
    <mergeCell ref="F134:I135"/>
    <mergeCell ref="F48:J48"/>
    <mergeCell ref="A49:E49"/>
    <mergeCell ref="F49:F54"/>
    <mergeCell ref="A14:E14"/>
    <mergeCell ref="A21:E21"/>
    <mergeCell ref="A45:E45"/>
    <mergeCell ref="F45:J47"/>
    <mergeCell ref="A46:E46"/>
    <mergeCell ref="A47:E47"/>
    <mergeCell ref="A17:E17"/>
    <mergeCell ref="F12:F17"/>
    <mergeCell ref="A48:E48"/>
  </mergeCells>
  <phoneticPr fontId="2"/>
  <hyperlinks>
    <hyperlink ref="B119" r:id="rId1"/>
    <hyperlink ref="B64" r:id="rId2"/>
    <hyperlink ref="B144" r:id="rId3"/>
    <hyperlink ref="A74:E74" location="請求書!A1" display="　　・請求書"/>
    <hyperlink ref="A75:E75" location="実績報告書!A1" display="　　・実績報告書"/>
    <hyperlink ref="A77:E77" location="事業報告書!A1" display="　　・事業報告書"/>
    <hyperlink ref="A78:E78" location="内訳1!A1" display="　　・内訳●（●は1からの通し番号）"/>
    <hyperlink ref="A79:E79" location="職員派遣の内訳1!A1" display="　　・職員派遣の内訳●（●は1からの通し番号）"/>
    <hyperlink ref="A106:E106" location="請求書!A1" display="　　・請求書"/>
    <hyperlink ref="A107:E107" location="実績報告書!A1" display="　　・実績報告書"/>
    <hyperlink ref="A109:E109" location="事業報告書!A1" display="　　・事業報告書"/>
    <hyperlink ref="A110:E110" location="内訳1!A1" display="　　・内訳●（●は1からの通し番号）"/>
    <hyperlink ref="A111:E111" location="職員派遣の内訳1!A1" display="　　・職員派遣の内訳●（●は1からの通し番号）"/>
    <hyperlink ref="A76:E76" location="'収支決算書 '!A1" display="　・収支決算書"/>
    <hyperlink ref="A108:E108" location="'収支決算書 '!A1" display="　・収支決算書"/>
    <hyperlink ref="A132:D133" location="消費税報告書!A1" display="消費税報告書!A1"/>
    <hyperlink ref="A57:E57" location="【施設用】追加補助分!A1" display="　　・【施設用】追加補助分"/>
    <hyperlink ref="A56:E56" location="R5.5.7以前【施設用】施設内療養チェックリスト!A1" display="　　・R5.5.7以前【施設用】施設内療養チェックリスト"/>
    <hyperlink ref="A48:E48" location="内訳1!A1" display="　　・内訳●（●は1からの通し番号）"/>
    <hyperlink ref="A20:E20" location="【施設用】追加補助分!A1" display="　　・【施設用】追加補助分"/>
    <hyperlink ref="A19:E19" location="R5.5.7以前【施設用】施設内療養チェックリスト!A1" display="　　・R5.5.7以前【施設用】施設内療養チェックリスト"/>
    <hyperlink ref="A18:E18" location="【施設用】施設内療養者一覧!A1" display="　　・【施設用】施設内療養者一覧"/>
    <hyperlink ref="A15:E15" location="R5.5.8以降【施設用】施設内療養チェックリスト2!A1" display="　　・【施設用】施設内療養チェックリスト"/>
    <hyperlink ref="A16:E16" location="★R5.9.30まで【施設用】追加補助分!Print_Area" display="　　・★R5.9.30まで【施設用】追加補助分"/>
    <hyperlink ref="A47:E47" location="事業計画書!A1" display="　　・事業計画書"/>
    <hyperlink ref="A46:E46" location="収支予算書!A1" display="　　・収支予算書"/>
    <hyperlink ref="A45:E45" location="交付申請書!A1" display="　　・交付申請書"/>
    <hyperlink ref="A21:E21" location="職員派遣の内訳1!A1" display="　　・職員派遣の内訳●（●は1からの通し番号）"/>
    <hyperlink ref="A14:E14" location="R5.5.8以降【施設用】施設内療養チェックリスト!A1" display="　　・R5.5.8以降【施設用】施設内療養チェックリスト"/>
    <hyperlink ref="A12:E12" location="★R5.9.30まで【施設用】施設内療養者一覧!Print_Area" display="　　・★R5.9.30まで【施設用】施設内療養者一覧"/>
    <hyperlink ref="A11:E11" location="内訳1!A1" display="　　・内訳●（●は1からの通し番号）"/>
    <hyperlink ref="A10:E10" location="事業計画書!A1" display="　　・事業計画書"/>
    <hyperlink ref="A9:E9" location="収支予算書!A1" display="　　・収支予算書"/>
    <hyperlink ref="A8:E8" location="交付申請書!A1" display="　　・交付申請書"/>
    <hyperlink ref="A13:E13" location="★R5.9.30まで【施設用】施設内療養者一覧!Print_Area" display="　　・★R5.9.30【施設用】施設内療養者一覧"/>
    <hyperlink ref="A13:XFD13" location="★R5.10.1以降【施設用】施設内療養者一覧!A1" display="　　・★R5.10.1以降【施設用】施設内療養者一覧"/>
    <hyperlink ref="A17:E17" location="★R510.1以降【施設用】追加補助分!A1" display="　　・★R5.10.1以降【施設用】追加補助分"/>
    <hyperlink ref="A55:E55" location="【施設用】施設内療養者一覧!A1" display="　　・【施設用】施設内療養者一覧"/>
    <hyperlink ref="A52:E52" location="R5.5.8以降【施設用】施設内療養チェックリスト2!A1" display="　　・【施設用】施設内療養チェックリスト"/>
    <hyperlink ref="A51:E51" location="R5.5.8以降【施設用】施設内療養チェックリスト!A1" display="　　・R5.5.8以降【施設用】施設内療養チェックリスト"/>
    <hyperlink ref="A49:E49" location="★R5.9.30まで【施設用】施設内療養者一覧!Print_Area" display="　　・★R5.9.30まで【施設用】施設内療養者一覧"/>
    <hyperlink ref="A50:E50" location="★R5.9.30まで【施設用】施設内療養者一覧!Print_Area" display="　　・★R5.9.30まで【施設用】施設内療養者一覧"/>
    <hyperlink ref="A50:XFD50" location="★R5.10.1以降【施設用】施設内療養者一覧!A1" display="　　・★R5.10.1以降【施設用】施設内療養者一覧"/>
    <hyperlink ref="A53:E53" location="★R5.9.30まで【施設用】追加補助分!Print_Area" display="　　・★R5.9.30まで【施設用】追加補助分"/>
    <hyperlink ref="A54:E54" location="★R510.1以降【施設用】追加補助分!A1" display="　　・★R5.10.1以降【施設用】追加補助分"/>
  </hyperlinks>
  <pageMargins left="0.7" right="0.7" top="0.75" bottom="0.75" header="0.3" footer="0.3"/>
  <pageSetup paperSize="9" scale="62" orientation="portrait" r:id="rId4"/>
  <rowBreaks count="2" manualBreakCount="2">
    <brk id="70" max="9" man="1"/>
    <brk id="119" max="9" man="1"/>
  </rowBreaks>
  <colBreaks count="1" manualBreakCount="1">
    <brk id="10" max="1048575" man="1"/>
  </col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1:K123"/>
  <sheetViews>
    <sheetView view="pageBreakPreview" zoomScale="80" zoomScaleNormal="100" zoomScaleSheetLayoutView="80" workbookViewId="0">
      <selection activeCell="G12" sqref="G12"/>
    </sheetView>
  </sheetViews>
  <sheetFormatPr defaultColWidth="9" defaultRowHeight="14.4"/>
  <cols>
    <col min="1" max="1" width="3.44140625" style="123" customWidth="1"/>
    <col min="2" max="2" width="12.6640625" style="123" customWidth="1"/>
    <col min="3" max="4" width="5.109375" style="124" customWidth="1"/>
    <col min="5" max="6" width="18.6640625" style="124" bestFit="1" customWidth="1"/>
    <col min="7" max="7" width="15.33203125" style="124" customWidth="1"/>
    <col min="8" max="8" width="9.44140625" style="124" customWidth="1"/>
    <col min="9" max="9" width="33.6640625" style="124" customWidth="1"/>
    <col min="10" max="10" width="14.44140625" style="124" customWidth="1"/>
    <col min="11" max="11" width="13.44140625" style="124" customWidth="1"/>
    <col min="12" max="16384" width="9" style="124"/>
  </cols>
  <sheetData>
    <row r="1" spans="1:11" ht="20.25" customHeight="1" thickBot="1">
      <c r="A1" s="146" t="s">
        <v>410</v>
      </c>
      <c r="B1" s="145"/>
    </row>
    <row r="2" spans="1:11" ht="24" customHeight="1" thickBot="1">
      <c r="A2" s="729" t="s">
        <v>514</v>
      </c>
      <c r="B2" s="729"/>
      <c r="C2" s="730"/>
      <c r="D2" s="730"/>
      <c r="E2" s="730"/>
      <c r="F2" s="730"/>
      <c r="G2" s="730"/>
      <c r="H2" s="730"/>
      <c r="I2" s="730"/>
      <c r="J2" s="730"/>
      <c r="K2" s="297" t="s">
        <v>371</v>
      </c>
    </row>
    <row r="3" spans="1:11" ht="24" customHeight="1">
      <c r="C3" s="134"/>
      <c r="D3" s="134"/>
      <c r="E3" s="134"/>
      <c r="F3" s="134"/>
      <c r="G3" s="134"/>
      <c r="H3" s="134"/>
      <c r="I3" s="134"/>
      <c r="J3" s="134"/>
    </row>
    <row r="4" spans="1:11" ht="24" customHeight="1">
      <c r="A4" s="733" t="s">
        <v>196</v>
      </c>
      <c r="B4" s="733"/>
      <c r="C4" s="734"/>
      <c r="D4" s="734"/>
      <c r="E4" s="734"/>
      <c r="F4" s="735"/>
      <c r="G4" s="735"/>
      <c r="H4" s="735"/>
      <c r="I4" s="735"/>
      <c r="J4" s="735"/>
    </row>
    <row r="5" spans="1:11" ht="36.75" customHeight="1" thickBot="1">
      <c r="A5" s="738" t="s">
        <v>119</v>
      </c>
      <c r="B5" s="738"/>
      <c r="C5" s="739"/>
      <c r="D5" s="739"/>
      <c r="E5" s="739"/>
      <c r="F5" s="358" t="s">
        <v>120</v>
      </c>
      <c r="G5" s="742"/>
      <c r="H5" s="743"/>
      <c r="I5" s="135" t="s">
        <v>433</v>
      </c>
      <c r="J5" s="363"/>
    </row>
    <row r="6" spans="1:11" ht="36.75" customHeight="1">
      <c r="F6" s="746" t="s">
        <v>432</v>
      </c>
      <c r="G6" s="747"/>
      <c r="H6" s="748"/>
      <c r="I6" s="359"/>
      <c r="J6" s="360"/>
    </row>
    <row r="7" spans="1:11" ht="36.75" customHeight="1">
      <c r="A7" s="744"/>
      <c r="B7" s="744"/>
      <c r="C7" s="745"/>
      <c r="D7" s="745"/>
      <c r="E7" s="745"/>
      <c r="F7" s="366" t="s">
        <v>435</v>
      </c>
      <c r="G7" s="749"/>
      <c r="H7" s="750"/>
      <c r="I7" s="405" t="s">
        <v>436</v>
      </c>
      <c r="J7" s="140" t="s">
        <v>195</v>
      </c>
    </row>
    <row r="8" spans="1:11" ht="36.75" customHeight="1" thickBot="1">
      <c r="A8" s="731" t="s">
        <v>190</v>
      </c>
      <c r="B8" s="731"/>
      <c r="C8" s="732"/>
      <c r="D8" s="732"/>
      <c r="E8" s="732"/>
      <c r="F8" s="367" t="s">
        <v>434</v>
      </c>
      <c r="G8" s="751"/>
      <c r="H8" s="752"/>
      <c r="I8" s="353" t="s">
        <v>437</v>
      </c>
      <c r="J8" s="362">
        <f>SUM(J12:J69)</f>
        <v>0</v>
      </c>
    </row>
    <row r="9" spans="1:11" ht="54.75" customHeight="1">
      <c r="A9" s="756" t="s">
        <v>193</v>
      </c>
      <c r="B9" s="736" t="s">
        <v>169</v>
      </c>
      <c r="C9" s="736" t="s">
        <v>167</v>
      </c>
      <c r="D9" s="736" t="s">
        <v>168</v>
      </c>
      <c r="E9" s="736" t="s">
        <v>174</v>
      </c>
      <c r="F9" s="761" t="s">
        <v>191</v>
      </c>
      <c r="G9" s="762"/>
      <c r="H9" s="758" t="s">
        <v>192</v>
      </c>
      <c r="I9" s="740" t="s">
        <v>439</v>
      </c>
      <c r="J9" s="759" t="s">
        <v>440</v>
      </c>
    </row>
    <row r="10" spans="1:11" ht="42" customHeight="1">
      <c r="A10" s="757"/>
      <c r="B10" s="737"/>
      <c r="C10" s="737"/>
      <c r="D10" s="737"/>
      <c r="E10" s="737"/>
      <c r="F10" s="303" t="s">
        <v>172</v>
      </c>
      <c r="G10" s="303" t="s">
        <v>173</v>
      </c>
      <c r="H10" s="737"/>
      <c r="I10" s="741"/>
      <c r="J10" s="760"/>
    </row>
    <row r="11" spans="1:11" ht="40.5" customHeight="1">
      <c r="A11" s="137" t="s">
        <v>194</v>
      </c>
      <c r="B11" s="131" t="s">
        <v>171</v>
      </c>
      <c r="C11" s="131" t="s">
        <v>170</v>
      </c>
      <c r="D11" s="131">
        <v>80</v>
      </c>
      <c r="E11" s="132">
        <v>45189</v>
      </c>
      <c r="F11" s="132">
        <v>45193</v>
      </c>
      <c r="G11" s="365" t="s">
        <v>438</v>
      </c>
      <c r="H11" s="133">
        <f t="shared" ref="H11:H122" si="0">DATEDIF(E11,F11,"D")+1</f>
        <v>5</v>
      </c>
      <c r="I11" s="136" t="s">
        <v>186</v>
      </c>
      <c r="J11" s="139">
        <f>IF(AND(COUNTIF(G11,"入院"),H11&gt;14),150000,IF(AND(COUNTIF(G11,"入院"),H11&lt;=14),H11*10000,IF(AND(COUNTIF(G11,"回復"),H11&lt;=14),H11*10000,IF(AND(COUNTIF(G11,"回復"),H11&gt;14),150000,IF(AND(COUNTIF(G11,"回復(無症状者）"),H11&lt;=7),H11*10000,IF(AND(COUNTIF(G11,"回復(無症状者）"),H11&gt;7),70000,IF(AND(COUNTIF(G11,"施設内死亡"),H11&lt;=14),H11*10000,IF(AND(COUNTIF(G11,"施設内死亡"),H11&gt;14),150000,))))))))</f>
        <v>50000</v>
      </c>
    </row>
    <row r="12" spans="1:11" ht="40.5" customHeight="1">
      <c r="A12" s="347">
        <f>ROW()-11</f>
        <v>1</v>
      </c>
      <c r="B12" s="298"/>
      <c r="C12" s="299"/>
      <c r="D12" s="299"/>
      <c r="E12" s="300"/>
      <c r="F12" s="300"/>
      <c r="G12" s="364"/>
      <c r="H12" s="350">
        <f t="shared" si="0"/>
        <v>1</v>
      </c>
      <c r="I12" s="343"/>
      <c r="J12" s="351">
        <f t="shared" ref="J12:J75" si="1">IF(AND(COUNTIF(G12,"入院"),H12&gt;14),150000,IF(AND(COUNTIF(G12,"入院"),H12&lt;=14),H12*10000,IF(AND(COUNTIF(G12,"回復"),H12&lt;=14),H12*10000,IF(AND(COUNTIF(G12,"回復"),H12&gt;14),150000,IF(AND(COUNTIF(G12,"回復(無症状者）"),H12&lt;=7),H12*10000,IF(AND(COUNTIF(G12,"回復(無症状者）"),H12&gt;7),70000,IF(AND(COUNTIF(G12,"施設内死亡"),H12&lt;=14),H12*10000,IF(AND(COUNTIF(G12,"施設内死亡"),H12&gt;14),150000,))))))))</f>
        <v>0</v>
      </c>
    </row>
    <row r="13" spans="1:11" ht="40.5" customHeight="1">
      <c r="A13" s="347">
        <f t="shared" ref="A13:A76" si="2">ROW()-11</f>
        <v>2</v>
      </c>
      <c r="B13" s="298"/>
      <c r="C13" s="299"/>
      <c r="D13" s="299"/>
      <c r="E13" s="300"/>
      <c r="F13" s="300"/>
      <c r="G13" s="364"/>
      <c r="H13" s="350">
        <f t="shared" si="0"/>
        <v>1</v>
      </c>
      <c r="I13" s="343"/>
      <c r="J13" s="351">
        <f t="shared" si="1"/>
        <v>0</v>
      </c>
    </row>
    <row r="14" spans="1:11" ht="40.5" customHeight="1">
      <c r="A14" s="347">
        <f t="shared" si="2"/>
        <v>3</v>
      </c>
      <c r="B14" s="298"/>
      <c r="C14" s="299"/>
      <c r="D14" s="299"/>
      <c r="E14" s="300"/>
      <c r="F14" s="300"/>
      <c r="G14" s="364"/>
      <c r="H14" s="350">
        <f t="shared" si="0"/>
        <v>1</v>
      </c>
      <c r="I14" s="343"/>
      <c r="J14" s="351">
        <f t="shared" si="1"/>
        <v>0</v>
      </c>
    </row>
    <row r="15" spans="1:11" ht="40.5" customHeight="1">
      <c r="A15" s="347">
        <f t="shared" si="2"/>
        <v>4</v>
      </c>
      <c r="B15" s="298"/>
      <c r="C15" s="299"/>
      <c r="D15" s="299"/>
      <c r="E15" s="300"/>
      <c r="F15" s="300"/>
      <c r="G15" s="364"/>
      <c r="H15" s="350">
        <f t="shared" si="0"/>
        <v>1</v>
      </c>
      <c r="I15" s="343"/>
      <c r="J15" s="351">
        <f t="shared" si="1"/>
        <v>0</v>
      </c>
    </row>
    <row r="16" spans="1:11" ht="40.5" customHeight="1">
      <c r="A16" s="347">
        <f t="shared" si="2"/>
        <v>5</v>
      </c>
      <c r="B16" s="298"/>
      <c r="C16" s="299"/>
      <c r="D16" s="299"/>
      <c r="E16" s="300"/>
      <c r="F16" s="300"/>
      <c r="G16" s="364"/>
      <c r="H16" s="350">
        <f t="shared" si="0"/>
        <v>1</v>
      </c>
      <c r="I16" s="343"/>
      <c r="J16" s="351">
        <f t="shared" si="1"/>
        <v>0</v>
      </c>
    </row>
    <row r="17" spans="1:10" ht="40.5" customHeight="1">
      <c r="A17" s="347">
        <f t="shared" si="2"/>
        <v>6</v>
      </c>
      <c r="B17" s="298"/>
      <c r="C17" s="299"/>
      <c r="D17" s="299"/>
      <c r="E17" s="300"/>
      <c r="F17" s="300"/>
      <c r="G17" s="364"/>
      <c r="H17" s="350">
        <f t="shared" si="0"/>
        <v>1</v>
      </c>
      <c r="I17" s="343"/>
      <c r="J17" s="351">
        <f t="shared" si="1"/>
        <v>0</v>
      </c>
    </row>
    <row r="18" spans="1:10" ht="40.5" customHeight="1">
      <c r="A18" s="347">
        <f t="shared" si="2"/>
        <v>7</v>
      </c>
      <c r="B18" s="298"/>
      <c r="C18" s="299"/>
      <c r="D18" s="299"/>
      <c r="E18" s="300"/>
      <c r="F18" s="300"/>
      <c r="G18" s="364"/>
      <c r="H18" s="350">
        <f t="shared" si="0"/>
        <v>1</v>
      </c>
      <c r="I18" s="343"/>
      <c r="J18" s="351">
        <f t="shared" si="1"/>
        <v>0</v>
      </c>
    </row>
    <row r="19" spans="1:10" ht="40.5" customHeight="1">
      <c r="A19" s="347">
        <f t="shared" si="2"/>
        <v>8</v>
      </c>
      <c r="B19" s="298"/>
      <c r="C19" s="299"/>
      <c r="D19" s="299"/>
      <c r="E19" s="300"/>
      <c r="F19" s="300"/>
      <c r="G19" s="364"/>
      <c r="H19" s="350">
        <f t="shared" si="0"/>
        <v>1</v>
      </c>
      <c r="I19" s="343"/>
      <c r="J19" s="351">
        <f t="shared" si="1"/>
        <v>0</v>
      </c>
    </row>
    <row r="20" spans="1:10" ht="40.5" customHeight="1">
      <c r="A20" s="347">
        <f t="shared" si="2"/>
        <v>9</v>
      </c>
      <c r="B20" s="298"/>
      <c r="C20" s="299"/>
      <c r="D20" s="299"/>
      <c r="E20" s="300"/>
      <c r="F20" s="300"/>
      <c r="G20" s="364"/>
      <c r="H20" s="350">
        <f t="shared" si="0"/>
        <v>1</v>
      </c>
      <c r="I20" s="343"/>
      <c r="J20" s="351">
        <f t="shared" si="1"/>
        <v>0</v>
      </c>
    </row>
    <row r="21" spans="1:10" ht="40.5" customHeight="1">
      <c r="A21" s="347">
        <f t="shared" si="2"/>
        <v>10</v>
      </c>
      <c r="B21" s="298"/>
      <c r="C21" s="299"/>
      <c r="D21" s="299"/>
      <c r="E21" s="300"/>
      <c r="F21" s="300"/>
      <c r="G21" s="364"/>
      <c r="H21" s="350">
        <f t="shared" si="0"/>
        <v>1</v>
      </c>
      <c r="I21" s="343"/>
      <c r="J21" s="351">
        <f t="shared" si="1"/>
        <v>0</v>
      </c>
    </row>
    <row r="22" spans="1:10" ht="40.5" customHeight="1">
      <c r="A22" s="347">
        <f t="shared" si="2"/>
        <v>11</v>
      </c>
      <c r="B22" s="298"/>
      <c r="C22" s="299"/>
      <c r="D22" s="299"/>
      <c r="E22" s="300"/>
      <c r="F22" s="300"/>
      <c r="G22" s="364"/>
      <c r="H22" s="350">
        <f t="shared" si="0"/>
        <v>1</v>
      </c>
      <c r="I22" s="343"/>
      <c r="J22" s="351">
        <f t="shared" si="1"/>
        <v>0</v>
      </c>
    </row>
    <row r="23" spans="1:10" ht="40.5" customHeight="1">
      <c r="A23" s="347">
        <f t="shared" si="2"/>
        <v>12</v>
      </c>
      <c r="B23" s="298"/>
      <c r="C23" s="299"/>
      <c r="D23" s="299"/>
      <c r="E23" s="300"/>
      <c r="F23" s="300"/>
      <c r="G23" s="364"/>
      <c r="H23" s="350">
        <f t="shared" si="0"/>
        <v>1</v>
      </c>
      <c r="I23" s="343"/>
      <c r="J23" s="351">
        <f t="shared" si="1"/>
        <v>0</v>
      </c>
    </row>
    <row r="24" spans="1:10" ht="40.5" customHeight="1">
      <c r="A24" s="347">
        <f t="shared" si="2"/>
        <v>13</v>
      </c>
      <c r="B24" s="298"/>
      <c r="C24" s="299"/>
      <c r="D24" s="299"/>
      <c r="E24" s="300"/>
      <c r="F24" s="300"/>
      <c r="G24" s="364"/>
      <c r="H24" s="350">
        <f t="shared" si="0"/>
        <v>1</v>
      </c>
      <c r="I24" s="343"/>
      <c r="J24" s="351">
        <f t="shared" si="1"/>
        <v>0</v>
      </c>
    </row>
    <row r="25" spans="1:10" ht="40.5" customHeight="1">
      <c r="A25" s="347">
        <f t="shared" si="2"/>
        <v>14</v>
      </c>
      <c r="B25" s="298"/>
      <c r="C25" s="299"/>
      <c r="D25" s="299"/>
      <c r="E25" s="300"/>
      <c r="F25" s="300"/>
      <c r="G25" s="364"/>
      <c r="H25" s="350">
        <f t="shared" si="0"/>
        <v>1</v>
      </c>
      <c r="I25" s="343"/>
      <c r="J25" s="351">
        <f t="shared" si="1"/>
        <v>0</v>
      </c>
    </row>
    <row r="26" spans="1:10" ht="40.5" customHeight="1">
      <c r="A26" s="347">
        <f t="shared" si="2"/>
        <v>15</v>
      </c>
      <c r="B26" s="298"/>
      <c r="C26" s="299"/>
      <c r="D26" s="299"/>
      <c r="E26" s="300"/>
      <c r="F26" s="300"/>
      <c r="G26" s="364"/>
      <c r="H26" s="350">
        <f t="shared" si="0"/>
        <v>1</v>
      </c>
      <c r="I26" s="343"/>
      <c r="J26" s="351">
        <f t="shared" si="1"/>
        <v>0</v>
      </c>
    </row>
    <row r="27" spans="1:10" ht="40.5" customHeight="1">
      <c r="A27" s="347">
        <f t="shared" si="2"/>
        <v>16</v>
      </c>
      <c r="B27" s="298"/>
      <c r="C27" s="299"/>
      <c r="D27" s="299"/>
      <c r="E27" s="300"/>
      <c r="F27" s="300"/>
      <c r="G27" s="364"/>
      <c r="H27" s="350">
        <f t="shared" si="0"/>
        <v>1</v>
      </c>
      <c r="I27" s="343"/>
      <c r="J27" s="351">
        <f t="shared" si="1"/>
        <v>0</v>
      </c>
    </row>
    <row r="28" spans="1:10" ht="40.5" customHeight="1">
      <c r="A28" s="347">
        <f t="shared" si="2"/>
        <v>17</v>
      </c>
      <c r="B28" s="298"/>
      <c r="C28" s="299"/>
      <c r="D28" s="299"/>
      <c r="E28" s="300"/>
      <c r="F28" s="300"/>
      <c r="G28" s="364"/>
      <c r="H28" s="350">
        <f t="shared" si="0"/>
        <v>1</v>
      </c>
      <c r="I28" s="343"/>
      <c r="J28" s="351">
        <f t="shared" si="1"/>
        <v>0</v>
      </c>
    </row>
    <row r="29" spans="1:10" ht="40.5" customHeight="1">
      <c r="A29" s="347">
        <f t="shared" si="2"/>
        <v>18</v>
      </c>
      <c r="B29" s="298"/>
      <c r="C29" s="299"/>
      <c r="D29" s="299"/>
      <c r="E29" s="300"/>
      <c r="F29" s="300"/>
      <c r="G29" s="364"/>
      <c r="H29" s="350">
        <f t="shared" si="0"/>
        <v>1</v>
      </c>
      <c r="I29" s="343"/>
      <c r="J29" s="351">
        <f t="shared" si="1"/>
        <v>0</v>
      </c>
    </row>
    <row r="30" spans="1:10" ht="40.5" customHeight="1">
      <c r="A30" s="347">
        <f t="shared" si="2"/>
        <v>19</v>
      </c>
      <c r="B30" s="298"/>
      <c r="C30" s="299"/>
      <c r="D30" s="299"/>
      <c r="E30" s="300"/>
      <c r="F30" s="300"/>
      <c r="G30" s="364"/>
      <c r="H30" s="350">
        <f t="shared" si="0"/>
        <v>1</v>
      </c>
      <c r="I30" s="343"/>
      <c r="J30" s="351">
        <f t="shared" si="1"/>
        <v>0</v>
      </c>
    </row>
    <row r="31" spans="1:10" ht="40.5" customHeight="1">
      <c r="A31" s="347">
        <f t="shared" si="2"/>
        <v>20</v>
      </c>
      <c r="B31" s="298"/>
      <c r="C31" s="299"/>
      <c r="D31" s="299"/>
      <c r="E31" s="300"/>
      <c r="F31" s="300"/>
      <c r="G31" s="364"/>
      <c r="H31" s="350">
        <f t="shared" si="0"/>
        <v>1</v>
      </c>
      <c r="I31" s="343"/>
      <c r="J31" s="351">
        <f t="shared" si="1"/>
        <v>0</v>
      </c>
    </row>
    <row r="32" spans="1:10" ht="40.5" customHeight="1">
      <c r="A32" s="347">
        <f t="shared" si="2"/>
        <v>21</v>
      </c>
      <c r="B32" s="298"/>
      <c r="C32" s="299"/>
      <c r="D32" s="299"/>
      <c r="E32" s="300"/>
      <c r="F32" s="300"/>
      <c r="G32" s="364"/>
      <c r="H32" s="350">
        <f t="shared" si="0"/>
        <v>1</v>
      </c>
      <c r="I32" s="343"/>
      <c r="J32" s="351">
        <f t="shared" si="1"/>
        <v>0</v>
      </c>
    </row>
    <row r="33" spans="1:10" ht="40.5" customHeight="1">
      <c r="A33" s="347">
        <f t="shared" si="2"/>
        <v>22</v>
      </c>
      <c r="B33" s="298"/>
      <c r="C33" s="299"/>
      <c r="D33" s="299"/>
      <c r="E33" s="300"/>
      <c r="F33" s="300"/>
      <c r="G33" s="364"/>
      <c r="H33" s="350">
        <f t="shared" si="0"/>
        <v>1</v>
      </c>
      <c r="I33" s="343"/>
      <c r="J33" s="351">
        <f t="shared" si="1"/>
        <v>0</v>
      </c>
    </row>
    <row r="34" spans="1:10" ht="40.5" customHeight="1">
      <c r="A34" s="347">
        <f t="shared" si="2"/>
        <v>23</v>
      </c>
      <c r="B34" s="298"/>
      <c r="C34" s="299"/>
      <c r="D34" s="299"/>
      <c r="E34" s="300"/>
      <c r="F34" s="300"/>
      <c r="G34" s="364"/>
      <c r="H34" s="350">
        <f t="shared" si="0"/>
        <v>1</v>
      </c>
      <c r="I34" s="343"/>
      <c r="J34" s="351">
        <f t="shared" si="1"/>
        <v>0</v>
      </c>
    </row>
    <row r="35" spans="1:10" ht="40.5" customHeight="1">
      <c r="A35" s="347">
        <f t="shared" si="2"/>
        <v>24</v>
      </c>
      <c r="B35" s="298"/>
      <c r="C35" s="299"/>
      <c r="D35" s="299"/>
      <c r="E35" s="300"/>
      <c r="F35" s="300"/>
      <c r="G35" s="364"/>
      <c r="H35" s="350">
        <f t="shared" si="0"/>
        <v>1</v>
      </c>
      <c r="I35" s="343"/>
      <c r="J35" s="351">
        <f t="shared" si="1"/>
        <v>0</v>
      </c>
    </row>
    <row r="36" spans="1:10" ht="40.5" customHeight="1">
      <c r="A36" s="347">
        <f t="shared" si="2"/>
        <v>25</v>
      </c>
      <c r="B36" s="298"/>
      <c r="C36" s="299"/>
      <c r="D36" s="299"/>
      <c r="E36" s="300"/>
      <c r="F36" s="300"/>
      <c r="G36" s="364"/>
      <c r="H36" s="350">
        <f t="shared" si="0"/>
        <v>1</v>
      </c>
      <c r="I36" s="343"/>
      <c r="J36" s="351">
        <f t="shared" si="1"/>
        <v>0</v>
      </c>
    </row>
    <row r="37" spans="1:10" ht="40.5" customHeight="1">
      <c r="A37" s="347">
        <f t="shared" si="2"/>
        <v>26</v>
      </c>
      <c r="B37" s="298"/>
      <c r="C37" s="299"/>
      <c r="D37" s="299"/>
      <c r="E37" s="300"/>
      <c r="F37" s="300"/>
      <c r="G37" s="364"/>
      <c r="H37" s="350">
        <f t="shared" si="0"/>
        <v>1</v>
      </c>
      <c r="I37" s="343"/>
      <c r="J37" s="351">
        <f t="shared" si="1"/>
        <v>0</v>
      </c>
    </row>
    <row r="38" spans="1:10" ht="40.5" customHeight="1">
      <c r="A38" s="347">
        <f t="shared" si="2"/>
        <v>27</v>
      </c>
      <c r="B38" s="298"/>
      <c r="C38" s="299"/>
      <c r="D38" s="299"/>
      <c r="E38" s="300"/>
      <c r="F38" s="300"/>
      <c r="G38" s="364"/>
      <c r="H38" s="350">
        <f t="shared" si="0"/>
        <v>1</v>
      </c>
      <c r="I38" s="343"/>
      <c r="J38" s="351">
        <f t="shared" si="1"/>
        <v>0</v>
      </c>
    </row>
    <row r="39" spans="1:10" ht="40.5" customHeight="1">
      <c r="A39" s="347">
        <f t="shared" si="2"/>
        <v>28</v>
      </c>
      <c r="B39" s="298"/>
      <c r="C39" s="299"/>
      <c r="D39" s="299"/>
      <c r="E39" s="300"/>
      <c r="F39" s="300"/>
      <c r="G39" s="364"/>
      <c r="H39" s="350">
        <f t="shared" si="0"/>
        <v>1</v>
      </c>
      <c r="I39" s="343"/>
      <c r="J39" s="351">
        <f t="shared" si="1"/>
        <v>0</v>
      </c>
    </row>
    <row r="40" spans="1:10" ht="40.5" customHeight="1">
      <c r="A40" s="347">
        <f t="shared" si="2"/>
        <v>29</v>
      </c>
      <c r="B40" s="298"/>
      <c r="C40" s="299"/>
      <c r="D40" s="299"/>
      <c r="E40" s="300"/>
      <c r="F40" s="300"/>
      <c r="G40" s="364"/>
      <c r="H40" s="350">
        <f t="shared" si="0"/>
        <v>1</v>
      </c>
      <c r="I40" s="343"/>
      <c r="J40" s="351">
        <f t="shared" si="1"/>
        <v>0</v>
      </c>
    </row>
    <row r="41" spans="1:10" ht="40.5" customHeight="1">
      <c r="A41" s="347">
        <f t="shared" si="2"/>
        <v>30</v>
      </c>
      <c r="B41" s="298"/>
      <c r="C41" s="299"/>
      <c r="D41" s="299"/>
      <c r="E41" s="300"/>
      <c r="F41" s="300"/>
      <c r="G41" s="364"/>
      <c r="H41" s="350">
        <f t="shared" si="0"/>
        <v>1</v>
      </c>
      <c r="I41" s="343"/>
      <c r="J41" s="351">
        <f t="shared" si="1"/>
        <v>0</v>
      </c>
    </row>
    <row r="42" spans="1:10" ht="40.5" customHeight="1">
      <c r="A42" s="347">
        <f t="shared" si="2"/>
        <v>31</v>
      </c>
      <c r="B42" s="298"/>
      <c r="C42" s="299"/>
      <c r="D42" s="299"/>
      <c r="E42" s="300"/>
      <c r="F42" s="300"/>
      <c r="G42" s="364"/>
      <c r="H42" s="350">
        <f t="shared" ref="H42:H51" si="3">DATEDIF(E42,F42,"D")+1</f>
        <v>1</v>
      </c>
      <c r="I42" s="343"/>
      <c r="J42" s="351">
        <f t="shared" si="1"/>
        <v>0</v>
      </c>
    </row>
    <row r="43" spans="1:10" ht="40.5" customHeight="1">
      <c r="A43" s="347">
        <f t="shared" si="2"/>
        <v>32</v>
      </c>
      <c r="B43" s="298"/>
      <c r="C43" s="299"/>
      <c r="D43" s="299"/>
      <c r="E43" s="300"/>
      <c r="F43" s="300"/>
      <c r="G43" s="364"/>
      <c r="H43" s="350">
        <f t="shared" si="3"/>
        <v>1</v>
      </c>
      <c r="I43" s="343"/>
      <c r="J43" s="351">
        <f t="shared" si="1"/>
        <v>0</v>
      </c>
    </row>
    <row r="44" spans="1:10" ht="40.5" customHeight="1">
      <c r="A44" s="347">
        <f t="shared" si="2"/>
        <v>33</v>
      </c>
      <c r="B44" s="298"/>
      <c r="C44" s="299"/>
      <c r="D44" s="299"/>
      <c r="E44" s="300"/>
      <c r="F44" s="300"/>
      <c r="G44" s="364"/>
      <c r="H44" s="350">
        <f t="shared" si="3"/>
        <v>1</v>
      </c>
      <c r="I44" s="343"/>
      <c r="J44" s="351">
        <f t="shared" si="1"/>
        <v>0</v>
      </c>
    </row>
    <row r="45" spans="1:10" ht="40.5" customHeight="1">
      <c r="A45" s="347">
        <f t="shared" si="2"/>
        <v>34</v>
      </c>
      <c r="B45" s="298"/>
      <c r="C45" s="299"/>
      <c r="D45" s="299"/>
      <c r="E45" s="300"/>
      <c r="F45" s="300"/>
      <c r="G45" s="364"/>
      <c r="H45" s="350">
        <f t="shared" si="3"/>
        <v>1</v>
      </c>
      <c r="I45" s="343"/>
      <c r="J45" s="351">
        <f t="shared" si="1"/>
        <v>0</v>
      </c>
    </row>
    <row r="46" spans="1:10" ht="40.5" customHeight="1">
      <c r="A46" s="347">
        <f t="shared" si="2"/>
        <v>35</v>
      </c>
      <c r="B46" s="298"/>
      <c r="C46" s="299"/>
      <c r="D46" s="299"/>
      <c r="E46" s="300"/>
      <c r="F46" s="300"/>
      <c r="G46" s="364"/>
      <c r="H46" s="350">
        <f t="shared" si="3"/>
        <v>1</v>
      </c>
      <c r="I46" s="343"/>
      <c r="J46" s="351">
        <f t="shared" si="1"/>
        <v>0</v>
      </c>
    </row>
    <row r="47" spans="1:10" ht="40.5" customHeight="1">
      <c r="A47" s="347">
        <f t="shared" si="2"/>
        <v>36</v>
      </c>
      <c r="B47" s="298"/>
      <c r="C47" s="299"/>
      <c r="D47" s="299"/>
      <c r="E47" s="300"/>
      <c r="F47" s="300"/>
      <c r="G47" s="364"/>
      <c r="H47" s="350">
        <f t="shared" si="3"/>
        <v>1</v>
      </c>
      <c r="I47" s="343"/>
      <c r="J47" s="351">
        <f t="shared" si="1"/>
        <v>0</v>
      </c>
    </row>
    <row r="48" spans="1:10" ht="40.5" customHeight="1">
      <c r="A48" s="347">
        <f t="shared" si="2"/>
        <v>37</v>
      </c>
      <c r="B48" s="298"/>
      <c r="C48" s="299"/>
      <c r="D48" s="299"/>
      <c r="E48" s="300"/>
      <c r="F48" s="300"/>
      <c r="G48" s="364"/>
      <c r="H48" s="350">
        <f t="shared" si="3"/>
        <v>1</v>
      </c>
      <c r="I48" s="343"/>
      <c r="J48" s="351">
        <f t="shared" si="1"/>
        <v>0</v>
      </c>
    </row>
    <row r="49" spans="1:10" ht="40.5" customHeight="1">
      <c r="A49" s="347">
        <f t="shared" si="2"/>
        <v>38</v>
      </c>
      <c r="B49" s="298"/>
      <c r="C49" s="299"/>
      <c r="D49" s="299"/>
      <c r="E49" s="300"/>
      <c r="F49" s="300"/>
      <c r="G49" s="364"/>
      <c r="H49" s="350">
        <f t="shared" si="3"/>
        <v>1</v>
      </c>
      <c r="I49" s="343"/>
      <c r="J49" s="351">
        <f t="shared" si="1"/>
        <v>0</v>
      </c>
    </row>
    <row r="50" spans="1:10" ht="40.5" customHeight="1">
      <c r="A50" s="347">
        <f t="shared" si="2"/>
        <v>39</v>
      </c>
      <c r="B50" s="298"/>
      <c r="C50" s="299"/>
      <c r="D50" s="299"/>
      <c r="E50" s="300"/>
      <c r="F50" s="300"/>
      <c r="G50" s="364"/>
      <c r="H50" s="350">
        <f t="shared" si="3"/>
        <v>1</v>
      </c>
      <c r="I50" s="343"/>
      <c r="J50" s="351">
        <f t="shared" si="1"/>
        <v>0</v>
      </c>
    </row>
    <row r="51" spans="1:10" ht="40.5" customHeight="1">
      <c r="A51" s="347">
        <f t="shared" si="2"/>
        <v>40</v>
      </c>
      <c r="B51" s="298"/>
      <c r="C51" s="299"/>
      <c r="D51" s="299"/>
      <c r="E51" s="300"/>
      <c r="F51" s="300"/>
      <c r="G51" s="364"/>
      <c r="H51" s="350">
        <f t="shared" si="3"/>
        <v>1</v>
      </c>
      <c r="I51" s="343"/>
      <c r="J51" s="351">
        <f t="shared" si="1"/>
        <v>0</v>
      </c>
    </row>
    <row r="52" spans="1:10" ht="40.5" customHeight="1">
      <c r="A52" s="347">
        <f t="shared" si="2"/>
        <v>41</v>
      </c>
      <c r="B52" s="298"/>
      <c r="C52" s="299"/>
      <c r="D52" s="299"/>
      <c r="E52" s="300"/>
      <c r="F52" s="300"/>
      <c r="G52" s="364"/>
      <c r="H52" s="350">
        <f t="shared" si="0"/>
        <v>1</v>
      </c>
      <c r="I52" s="343"/>
      <c r="J52" s="351">
        <f t="shared" si="1"/>
        <v>0</v>
      </c>
    </row>
    <row r="53" spans="1:10" ht="40.5" customHeight="1">
      <c r="A53" s="347">
        <f t="shared" si="2"/>
        <v>42</v>
      </c>
      <c r="B53" s="298"/>
      <c r="C53" s="299"/>
      <c r="D53" s="299"/>
      <c r="E53" s="300"/>
      <c r="F53" s="300"/>
      <c r="G53" s="364"/>
      <c r="H53" s="350">
        <f t="shared" si="0"/>
        <v>1</v>
      </c>
      <c r="I53" s="343"/>
      <c r="J53" s="351">
        <f t="shared" si="1"/>
        <v>0</v>
      </c>
    </row>
    <row r="54" spans="1:10" ht="40.5" customHeight="1">
      <c r="A54" s="347">
        <f t="shared" si="2"/>
        <v>43</v>
      </c>
      <c r="B54" s="298"/>
      <c r="C54" s="299"/>
      <c r="D54" s="299"/>
      <c r="E54" s="300"/>
      <c r="F54" s="300"/>
      <c r="G54" s="364"/>
      <c r="H54" s="350">
        <f t="shared" si="0"/>
        <v>1</v>
      </c>
      <c r="I54" s="343"/>
      <c r="J54" s="351">
        <f t="shared" si="1"/>
        <v>0</v>
      </c>
    </row>
    <row r="55" spans="1:10" ht="40.5" customHeight="1">
      <c r="A55" s="347">
        <f t="shared" si="2"/>
        <v>44</v>
      </c>
      <c r="B55" s="298"/>
      <c r="C55" s="299"/>
      <c r="D55" s="299"/>
      <c r="E55" s="300"/>
      <c r="F55" s="300"/>
      <c r="G55" s="364"/>
      <c r="H55" s="350">
        <f t="shared" si="0"/>
        <v>1</v>
      </c>
      <c r="I55" s="343"/>
      <c r="J55" s="351">
        <f t="shared" si="1"/>
        <v>0</v>
      </c>
    </row>
    <row r="56" spans="1:10" ht="40.5" customHeight="1">
      <c r="A56" s="347">
        <f t="shared" si="2"/>
        <v>45</v>
      </c>
      <c r="B56" s="298"/>
      <c r="C56" s="299"/>
      <c r="D56" s="299"/>
      <c r="E56" s="300"/>
      <c r="F56" s="300"/>
      <c r="G56" s="364"/>
      <c r="H56" s="350">
        <f t="shared" si="0"/>
        <v>1</v>
      </c>
      <c r="I56" s="343"/>
      <c r="J56" s="351">
        <f t="shared" si="1"/>
        <v>0</v>
      </c>
    </row>
    <row r="57" spans="1:10" ht="40.5" customHeight="1">
      <c r="A57" s="347">
        <f t="shared" si="2"/>
        <v>46</v>
      </c>
      <c r="B57" s="298"/>
      <c r="C57" s="299"/>
      <c r="D57" s="299"/>
      <c r="E57" s="300"/>
      <c r="F57" s="300"/>
      <c r="G57" s="364"/>
      <c r="H57" s="350">
        <f t="shared" si="0"/>
        <v>1</v>
      </c>
      <c r="I57" s="343"/>
      <c r="J57" s="351">
        <f t="shared" si="1"/>
        <v>0</v>
      </c>
    </row>
    <row r="58" spans="1:10" ht="40.5" customHeight="1">
      <c r="A58" s="347">
        <f t="shared" si="2"/>
        <v>47</v>
      </c>
      <c r="B58" s="298"/>
      <c r="C58" s="299"/>
      <c r="D58" s="299"/>
      <c r="E58" s="300"/>
      <c r="F58" s="300"/>
      <c r="G58" s="364"/>
      <c r="H58" s="350">
        <f t="shared" si="0"/>
        <v>1</v>
      </c>
      <c r="I58" s="343"/>
      <c r="J58" s="351">
        <f t="shared" si="1"/>
        <v>0</v>
      </c>
    </row>
    <row r="59" spans="1:10" ht="40.5" customHeight="1">
      <c r="A59" s="347">
        <f t="shared" si="2"/>
        <v>48</v>
      </c>
      <c r="B59" s="298"/>
      <c r="C59" s="299"/>
      <c r="D59" s="299"/>
      <c r="E59" s="300"/>
      <c r="F59" s="300"/>
      <c r="G59" s="364"/>
      <c r="H59" s="350">
        <f t="shared" si="0"/>
        <v>1</v>
      </c>
      <c r="I59" s="343"/>
      <c r="J59" s="351">
        <f t="shared" si="1"/>
        <v>0</v>
      </c>
    </row>
    <row r="60" spans="1:10" ht="40.5" customHeight="1">
      <c r="A60" s="347">
        <f t="shared" si="2"/>
        <v>49</v>
      </c>
      <c r="B60" s="298"/>
      <c r="C60" s="299"/>
      <c r="D60" s="299"/>
      <c r="E60" s="300"/>
      <c r="F60" s="300"/>
      <c r="G60" s="364"/>
      <c r="H60" s="350">
        <f t="shared" si="0"/>
        <v>1</v>
      </c>
      <c r="I60" s="343"/>
      <c r="J60" s="351">
        <f t="shared" si="1"/>
        <v>0</v>
      </c>
    </row>
    <row r="61" spans="1:10" ht="40.5" customHeight="1">
      <c r="A61" s="347">
        <f t="shared" si="2"/>
        <v>50</v>
      </c>
      <c r="B61" s="298"/>
      <c r="C61" s="299"/>
      <c r="D61" s="299"/>
      <c r="E61" s="300"/>
      <c r="F61" s="300"/>
      <c r="G61" s="364"/>
      <c r="H61" s="350">
        <f t="shared" si="0"/>
        <v>1</v>
      </c>
      <c r="I61" s="343"/>
      <c r="J61" s="351">
        <f t="shared" si="1"/>
        <v>0</v>
      </c>
    </row>
    <row r="62" spans="1:10" ht="40.5" customHeight="1">
      <c r="A62" s="347">
        <f t="shared" si="2"/>
        <v>51</v>
      </c>
      <c r="B62" s="298"/>
      <c r="C62" s="299"/>
      <c r="D62" s="299"/>
      <c r="E62" s="300"/>
      <c r="F62" s="300"/>
      <c r="G62" s="364"/>
      <c r="H62" s="350">
        <f t="shared" ref="H62:H71" si="4">DATEDIF(E62,F62,"D")+1</f>
        <v>1</v>
      </c>
      <c r="I62" s="343"/>
      <c r="J62" s="351">
        <f t="shared" si="1"/>
        <v>0</v>
      </c>
    </row>
    <row r="63" spans="1:10" ht="40.5" customHeight="1">
      <c r="A63" s="347">
        <f t="shared" si="2"/>
        <v>52</v>
      </c>
      <c r="B63" s="298"/>
      <c r="C63" s="299"/>
      <c r="D63" s="299"/>
      <c r="E63" s="300"/>
      <c r="F63" s="300"/>
      <c r="G63" s="364"/>
      <c r="H63" s="350">
        <f t="shared" si="4"/>
        <v>1</v>
      </c>
      <c r="I63" s="343"/>
      <c r="J63" s="351">
        <f t="shared" si="1"/>
        <v>0</v>
      </c>
    </row>
    <row r="64" spans="1:10" ht="40.5" customHeight="1">
      <c r="A64" s="347">
        <f t="shared" si="2"/>
        <v>53</v>
      </c>
      <c r="B64" s="298"/>
      <c r="C64" s="299"/>
      <c r="D64" s="299"/>
      <c r="E64" s="300"/>
      <c r="F64" s="300"/>
      <c r="G64" s="364"/>
      <c r="H64" s="350">
        <f t="shared" si="4"/>
        <v>1</v>
      </c>
      <c r="I64" s="343"/>
      <c r="J64" s="351">
        <f t="shared" si="1"/>
        <v>0</v>
      </c>
    </row>
    <row r="65" spans="1:10" ht="40.5" customHeight="1">
      <c r="A65" s="347">
        <f t="shared" si="2"/>
        <v>54</v>
      </c>
      <c r="B65" s="298"/>
      <c r="C65" s="299"/>
      <c r="D65" s="299"/>
      <c r="E65" s="300"/>
      <c r="F65" s="300"/>
      <c r="G65" s="364"/>
      <c r="H65" s="350">
        <f t="shared" si="4"/>
        <v>1</v>
      </c>
      <c r="I65" s="343"/>
      <c r="J65" s="351">
        <f t="shared" si="1"/>
        <v>0</v>
      </c>
    </row>
    <row r="66" spans="1:10" ht="40.5" customHeight="1">
      <c r="A66" s="347">
        <f t="shared" si="2"/>
        <v>55</v>
      </c>
      <c r="B66" s="298"/>
      <c r="C66" s="299"/>
      <c r="D66" s="299"/>
      <c r="E66" s="300"/>
      <c r="F66" s="300"/>
      <c r="G66" s="364"/>
      <c r="H66" s="350">
        <f t="shared" si="4"/>
        <v>1</v>
      </c>
      <c r="I66" s="343"/>
      <c r="J66" s="351">
        <f t="shared" si="1"/>
        <v>0</v>
      </c>
    </row>
    <row r="67" spans="1:10" ht="40.5" customHeight="1">
      <c r="A67" s="347">
        <f t="shared" si="2"/>
        <v>56</v>
      </c>
      <c r="B67" s="298"/>
      <c r="C67" s="299"/>
      <c r="D67" s="299"/>
      <c r="E67" s="300"/>
      <c r="F67" s="300"/>
      <c r="G67" s="364"/>
      <c r="H67" s="350">
        <f t="shared" si="4"/>
        <v>1</v>
      </c>
      <c r="I67" s="343"/>
      <c r="J67" s="351">
        <f t="shared" si="1"/>
        <v>0</v>
      </c>
    </row>
    <row r="68" spans="1:10" ht="40.5" customHeight="1">
      <c r="A68" s="347">
        <f t="shared" si="2"/>
        <v>57</v>
      </c>
      <c r="B68" s="298"/>
      <c r="C68" s="299"/>
      <c r="D68" s="299"/>
      <c r="E68" s="300"/>
      <c r="F68" s="300"/>
      <c r="G68" s="364"/>
      <c r="H68" s="350">
        <f t="shared" si="4"/>
        <v>1</v>
      </c>
      <c r="I68" s="343"/>
      <c r="J68" s="351">
        <f t="shared" si="1"/>
        <v>0</v>
      </c>
    </row>
    <row r="69" spans="1:10" ht="40.5" customHeight="1">
      <c r="A69" s="347">
        <f t="shared" si="2"/>
        <v>58</v>
      </c>
      <c r="B69" s="298"/>
      <c r="C69" s="299"/>
      <c r="D69" s="299"/>
      <c r="E69" s="300"/>
      <c r="F69" s="300"/>
      <c r="G69" s="364"/>
      <c r="H69" s="350">
        <f t="shared" si="4"/>
        <v>1</v>
      </c>
      <c r="I69" s="343"/>
      <c r="J69" s="351">
        <f t="shared" si="1"/>
        <v>0</v>
      </c>
    </row>
    <row r="70" spans="1:10" ht="40.5" customHeight="1">
      <c r="A70" s="347">
        <f t="shared" si="2"/>
        <v>59</v>
      </c>
      <c r="B70" s="298"/>
      <c r="C70" s="299"/>
      <c r="D70" s="299"/>
      <c r="E70" s="300"/>
      <c r="F70" s="300"/>
      <c r="G70" s="364"/>
      <c r="H70" s="350">
        <f t="shared" si="4"/>
        <v>1</v>
      </c>
      <c r="I70" s="343"/>
      <c r="J70" s="351">
        <f t="shared" si="1"/>
        <v>0</v>
      </c>
    </row>
    <row r="71" spans="1:10" ht="40.5" customHeight="1">
      <c r="A71" s="347">
        <f t="shared" si="2"/>
        <v>60</v>
      </c>
      <c r="B71" s="298"/>
      <c r="C71" s="299"/>
      <c r="D71" s="299"/>
      <c r="E71" s="300"/>
      <c r="F71" s="300"/>
      <c r="G71" s="364"/>
      <c r="H71" s="350">
        <f t="shared" si="4"/>
        <v>1</v>
      </c>
      <c r="I71" s="343"/>
      <c r="J71" s="351">
        <f t="shared" si="1"/>
        <v>0</v>
      </c>
    </row>
    <row r="72" spans="1:10" ht="40.5" customHeight="1">
      <c r="A72" s="347">
        <f t="shared" si="2"/>
        <v>61</v>
      </c>
      <c r="B72" s="298"/>
      <c r="C72" s="299"/>
      <c r="D72" s="299"/>
      <c r="E72" s="300"/>
      <c r="F72" s="300"/>
      <c r="G72" s="364"/>
      <c r="H72" s="350">
        <f t="shared" si="0"/>
        <v>1</v>
      </c>
      <c r="I72" s="343"/>
      <c r="J72" s="351">
        <f t="shared" si="1"/>
        <v>0</v>
      </c>
    </row>
    <row r="73" spans="1:10" ht="40.5" customHeight="1">
      <c r="A73" s="347">
        <f t="shared" si="2"/>
        <v>62</v>
      </c>
      <c r="B73" s="298"/>
      <c r="C73" s="299"/>
      <c r="D73" s="299"/>
      <c r="E73" s="300"/>
      <c r="F73" s="300"/>
      <c r="G73" s="364"/>
      <c r="H73" s="350">
        <f t="shared" si="0"/>
        <v>1</v>
      </c>
      <c r="I73" s="343"/>
      <c r="J73" s="351">
        <f t="shared" si="1"/>
        <v>0</v>
      </c>
    </row>
    <row r="74" spans="1:10" ht="40.5" customHeight="1">
      <c r="A74" s="347">
        <f t="shared" si="2"/>
        <v>63</v>
      </c>
      <c r="B74" s="298"/>
      <c r="C74" s="299"/>
      <c r="D74" s="299"/>
      <c r="E74" s="300"/>
      <c r="F74" s="300"/>
      <c r="G74" s="364"/>
      <c r="H74" s="350">
        <f t="shared" si="0"/>
        <v>1</v>
      </c>
      <c r="I74" s="343"/>
      <c r="J74" s="351">
        <f t="shared" si="1"/>
        <v>0</v>
      </c>
    </row>
    <row r="75" spans="1:10" ht="40.5" customHeight="1">
      <c r="A75" s="347">
        <f t="shared" si="2"/>
        <v>64</v>
      </c>
      <c r="B75" s="298"/>
      <c r="C75" s="299"/>
      <c r="D75" s="299"/>
      <c r="E75" s="300"/>
      <c r="F75" s="300"/>
      <c r="G75" s="364"/>
      <c r="H75" s="350">
        <f t="shared" si="0"/>
        <v>1</v>
      </c>
      <c r="I75" s="343"/>
      <c r="J75" s="351">
        <f t="shared" si="1"/>
        <v>0</v>
      </c>
    </row>
    <row r="76" spans="1:10" ht="40.5" customHeight="1">
      <c r="A76" s="347">
        <f t="shared" si="2"/>
        <v>65</v>
      </c>
      <c r="B76" s="298"/>
      <c r="C76" s="299"/>
      <c r="D76" s="299"/>
      <c r="E76" s="300"/>
      <c r="F76" s="300"/>
      <c r="G76" s="364"/>
      <c r="H76" s="350">
        <f t="shared" si="0"/>
        <v>1</v>
      </c>
      <c r="I76" s="343"/>
      <c r="J76" s="351">
        <f t="shared" ref="J76:J122" si="5">IF(AND(COUNTIF(G76,"入院"),H76&gt;14),150000,IF(AND(COUNTIF(G76,"入院"),H76&lt;=14),H76*10000,IF(AND(COUNTIF(G76,"回復"),H76&lt;=14),H76*10000,IF(AND(COUNTIF(G76,"回復"),H76&gt;14),150000,IF(AND(COUNTIF(G76,"回復(無症状者）"),H76&lt;=7),H76*10000,IF(AND(COUNTIF(G76,"回復(無症状者）"),H76&gt;7),70000,IF(AND(COUNTIF(G76,"施設内死亡"),H76&lt;=14),H76*10000,IF(AND(COUNTIF(G76,"施設内死亡"),H76&gt;14),150000,))))))))</f>
        <v>0</v>
      </c>
    </row>
    <row r="77" spans="1:10" ht="40.5" customHeight="1">
      <c r="A77" s="347">
        <f t="shared" ref="A77:A122" si="6">ROW()-11</f>
        <v>66</v>
      </c>
      <c r="B77" s="298"/>
      <c r="C77" s="299"/>
      <c r="D77" s="299"/>
      <c r="E77" s="300"/>
      <c r="F77" s="300"/>
      <c r="G77" s="364"/>
      <c r="H77" s="350">
        <f t="shared" si="0"/>
        <v>1</v>
      </c>
      <c r="I77" s="343"/>
      <c r="J77" s="351">
        <f t="shared" si="5"/>
        <v>0</v>
      </c>
    </row>
    <row r="78" spans="1:10" ht="40.5" customHeight="1">
      <c r="A78" s="347">
        <f t="shared" si="6"/>
        <v>67</v>
      </c>
      <c r="B78" s="298"/>
      <c r="C78" s="299"/>
      <c r="D78" s="299"/>
      <c r="E78" s="300"/>
      <c r="F78" s="300"/>
      <c r="G78" s="364"/>
      <c r="H78" s="350">
        <f t="shared" si="0"/>
        <v>1</v>
      </c>
      <c r="I78" s="343"/>
      <c r="J78" s="351">
        <f t="shared" si="5"/>
        <v>0</v>
      </c>
    </row>
    <row r="79" spans="1:10" ht="40.5" customHeight="1">
      <c r="A79" s="347">
        <f t="shared" si="6"/>
        <v>68</v>
      </c>
      <c r="B79" s="298"/>
      <c r="C79" s="299"/>
      <c r="D79" s="299"/>
      <c r="E79" s="300"/>
      <c r="F79" s="300"/>
      <c r="G79" s="364"/>
      <c r="H79" s="350">
        <f t="shared" si="0"/>
        <v>1</v>
      </c>
      <c r="I79" s="343"/>
      <c r="J79" s="351">
        <f t="shared" si="5"/>
        <v>0</v>
      </c>
    </row>
    <row r="80" spans="1:10" ht="40.5" customHeight="1">
      <c r="A80" s="347">
        <f t="shared" si="6"/>
        <v>69</v>
      </c>
      <c r="B80" s="298"/>
      <c r="C80" s="299"/>
      <c r="D80" s="299"/>
      <c r="E80" s="300"/>
      <c r="F80" s="300"/>
      <c r="G80" s="364"/>
      <c r="H80" s="350">
        <f t="shared" si="0"/>
        <v>1</v>
      </c>
      <c r="I80" s="343"/>
      <c r="J80" s="351">
        <f t="shared" si="5"/>
        <v>0</v>
      </c>
    </row>
    <row r="81" spans="1:10" ht="40.5" customHeight="1">
      <c r="A81" s="347">
        <f t="shared" si="6"/>
        <v>70</v>
      </c>
      <c r="B81" s="298"/>
      <c r="C81" s="299"/>
      <c r="D81" s="299"/>
      <c r="E81" s="300"/>
      <c r="F81" s="300"/>
      <c r="G81" s="364"/>
      <c r="H81" s="350">
        <f t="shared" si="0"/>
        <v>1</v>
      </c>
      <c r="I81" s="343"/>
      <c r="J81" s="351">
        <f t="shared" si="5"/>
        <v>0</v>
      </c>
    </row>
    <row r="82" spans="1:10" ht="40.5" customHeight="1">
      <c r="A82" s="347">
        <f t="shared" si="6"/>
        <v>71</v>
      </c>
      <c r="B82" s="298"/>
      <c r="C82" s="299"/>
      <c r="D82" s="299"/>
      <c r="E82" s="300"/>
      <c r="F82" s="300"/>
      <c r="G82" s="364"/>
      <c r="H82" s="350">
        <f t="shared" ref="H82:H91" si="7">DATEDIF(E82,F82,"D")+1</f>
        <v>1</v>
      </c>
      <c r="I82" s="343"/>
      <c r="J82" s="351">
        <f t="shared" si="5"/>
        <v>0</v>
      </c>
    </row>
    <row r="83" spans="1:10" ht="40.5" customHeight="1">
      <c r="A83" s="347">
        <f t="shared" si="6"/>
        <v>72</v>
      </c>
      <c r="B83" s="298"/>
      <c r="C83" s="299"/>
      <c r="D83" s="299"/>
      <c r="E83" s="300"/>
      <c r="F83" s="300"/>
      <c r="G83" s="364"/>
      <c r="H83" s="350">
        <f t="shared" si="7"/>
        <v>1</v>
      </c>
      <c r="I83" s="343"/>
      <c r="J83" s="351">
        <f t="shared" si="5"/>
        <v>0</v>
      </c>
    </row>
    <row r="84" spans="1:10" ht="40.5" customHeight="1">
      <c r="A84" s="347">
        <f t="shared" si="6"/>
        <v>73</v>
      </c>
      <c r="B84" s="298"/>
      <c r="C84" s="299"/>
      <c r="D84" s="299"/>
      <c r="E84" s="300"/>
      <c r="F84" s="300"/>
      <c r="G84" s="364"/>
      <c r="H84" s="350">
        <f t="shared" si="7"/>
        <v>1</v>
      </c>
      <c r="I84" s="343"/>
      <c r="J84" s="351">
        <f t="shared" si="5"/>
        <v>0</v>
      </c>
    </row>
    <row r="85" spans="1:10" ht="40.5" customHeight="1">
      <c r="A85" s="347">
        <f t="shared" si="6"/>
        <v>74</v>
      </c>
      <c r="B85" s="298"/>
      <c r="C85" s="299"/>
      <c r="D85" s="299"/>
      <c r="E85" s="300"/>
      <c r="F85" s="300"/>
      <c r="G85" s="364"/>
      <c r="H85" s="350">
        <f t="shared" si="7"/>
        <v>1</v>
      </c>
      <c r="I85" s="343"/>
      <c r="J85" s="351">
        <f t="shared" si="5"/>
        <v>0</v>
      </c>
    </row>
    <row r="86" spans="1:10" ht="40.5" customHeight="1">
      <c r="A86" s="347">
        <f t="shared" si="6"/>
        <v>75</v>
      </c>
      <c r="B86" s="298"/>
      <c r="C86" s="299"/>
      <c r="D86" s="299"/>
      <c r="E86" s="300"/>
      <c r="F86" s="300"/>
      <c r="G86" s="364"/>
      <c r="H86" s="350">
        <f t="shared" si="7"/>
        <v>1</v>
      </c>
      <c r="I86" s="343"/>
      <c r="J86" s="351">
        <f t="shared" si="5"/>
        <v>0</v>
      </c>
    </row>
    <row r="87" spans="1:10" ht="40.5" customHeight="1">
      <c r="A87" s="347">
        <f t="shared" si="6"/>
        <v>76</v>
      </c>
      <c r="B87" s="298"/>
      <c r="C87" s="299"/>
      <c r="D87" s="299"/>
      <c r="E87" s="300"/>
      <c r="F87" s="300"/>
      <c r="G87" s="364"/>
      <c r="H87" s="350">
        <f t="shared" si="7"/>
        <v>1</v>
      </c>
      <c r="I87" s="343"/>
      <c r="J87" s="351">
        <f t="shared" si="5"/>
        <v>0</v>
      </c>
    </row>
    <row r="88" spans="1:10" ht="40.5" customHeight="1">
      <c r="A88" s="347">
        <f t="shared" si="6"/>
        <v>77</v>
      </c>
      <c r="B88" s="298"/>
      <c r="C88" s="299"/>
      <c r="D88" s="299"/>
      <c r="E88" s="300"/>
      <c r="F88" s="300"/>
      <c r="G88" s="364"/>
      <c r="H88" s="350">
        <f t="shared" si="7"/>
        <v>1</v>
      </c>
      <c r="I88" s="343"/>
      <c r="J88" s="351">
        <f t="shared" si="5"/>
        <v>0</v>
      </c>
    </row>
    <row r="89" spans="1:10" ht="40.5" customHeight="1">
      <c r="A89" s="347">
        <f t="shared" si="6"/>
        <v>78</v>
      </c>
      <c r="B89" s="298"/>
      <c r="C89" s="299"/>
      <c r="D89" s="299"/>
      <c r="E89" s="300"/>
      <c r="F89" s="300"/>
      <c r="G89" s="364"/>
      <c r="H89" s="350">
        <f t="shared" si="7"/>
        <v>1</v>
      </c>
      <c r="I89" s="343"/>
      <c r="J89" s="351">
        <f t="shared" si="5"/>
        <v>0</v>
      </c>
    </row>
    <row r="90" spans="1:10" ht="40.5" customHeight="1">
      <c r="A90" s="347">
        <f t="shared" si="6"/>
        <v>79</v>
      </c>
      <c r="B90" s="298"/>
      <c r="C90" s="299"/>
      <c r="D90" s="299"/>
      <c r="E90" s="300"/>
      <c r="F90" s="300"/>
      <c r="G90" s="364"/>
      <c r="H90" s="350">
        <f t="shared" si="7"/>
        <v>1</v>
      </c>
      <c r="I90" s="343"/>
      <c r="J90" s="351">
        <f t="shared" si="5"/>
        <v>0</v>
      </c>
    </row>
    <row r="91" spans="1:10" ht="40.5" customHeight="1">
      <c r="A91" s="347">
        <f t="shared" si="6"/>
        <v>80</v>
      </c>
      <c r="B91" s="298"/>
      <c r="C91" s="299"/>
      <c r="D91" s="299"/>
      <c r="E91" s="300"/>
      <c r="F91" s="300"/>
      <c r="G91" s="364"/>
      <c r="H91" s="350">
        <f t="shared" si="7"/>
        <v>1</v>
      </c>
      <c r="I91" s="343"/>
      <c r="J91" s="351">
        <f t="shared" si="5"/>
        <v>0</v>
      </c>
    </row>
    <row r="92" spans="1:10" ht="40.5" customHeight="1">
      <c r="A92" s="347">
        <f t="shared" si="6"/>
        <v>81</v>
      </c>
      <c r="B92" s="298"/>
      <c r="C92" s="299"/>
      <c r="D92" s="299"/>
      <c r="E92" s="300"/>
      <c r="F92" s="300"/>
      <c r="G92" s="364"/>
      <c r="H92" s="350">
        <f t="shared" si="0"/>
        <v>1</v>
      </c>
      <c r="I92" s="343"/>
      <c r="J92" s="351">
        <f t="shared" si="5"/>
        <v>0</v>
      </c>
    </row>
    <row r="93" spans="1:10" ht="40.5" customHeight="1">
      <c r="A93" s="347">
        <f t="shared" si="6"/>
        <v>82</v>
      </c>
      <c r="B93" s="298"/>
      <c r="C93" s="299"/>
      <c r="D93" s="299"/>
      <c r="E93" s="300"/>
      <c r="F93" s="300"/>
      <c r="G93" s="364"/>
      <c r="H93" s="350">
        <f t="shared" si="0"/>
        <v>1</v>
      </c>
      <c r="I93" s="343"/>
      <c r="J93" s="351">
        <f t="shared" si="5"/>
        <v>0</v>
      </c>
    </row>
    <row r="94" spans="1:10" ht="40.5" customHeight="1">
      <c r="A94" s="347">
        <f t="shared" si="6"/>
        <v>83</v>
      </c>
      <c r="B94" s="298"/>
      <c r="C94" s="299"/>
      <c r="D94" s="299"/>
      <c r="E94" s="300"/>
      <c r="F94" s="300"/>
      <c r="G94" s="364"/>
      <c r="H94" s="350">
        <f t="shared" si="0"/>
        <v>1</v>
      </c>
      <c r="I94" s="343"/>
      <c r="J94" s="351">
        <f t="shared" si="5"/>
        <v>0</v>
      </c>
    </row>
    <row r="95" spans="1:10" ht="40.5" customHeight="1">
      <c r="A95" s="347">
        <f t="shared" si="6"/>
        <v>84</v>
      </c>
      <c r="B95" s="298"/>
      <c r="C95" s="299"/>
      <c r="D95" s="299"/>
      <c r="E95" s="300"/>
      <c r="F95" s="300"/>
      <c r="G95" s="364"/>
      <c r="H95" s="350">
        <f t="shared" si="0"/>
        <v>1</v>
      </c>
      <c r="I95" s="343"/>
      <c r="J95" s="351">
        <f t="shared" si="5"/>
        <v>0</v>
      </c>
    </row>
    <row r="96" spans="1:10" ht="40.5" customHeight="1">
      <c r="A96" s="347">
        <f t="shared" si="6"/>
        <v>85</v>
      </c>
      <c r="B96" s="298"/>
      <c r="C96" s="299"/>
      <c r="D96" s="299"/>
      <c r="E96" s="300"/>
      <c r="F96" s="300"/>
      <c r="G96" s="364"/>
      <c r="H96" s="350">
        <f t="shared" si="0"/>
        <v>1</v>
      </c>
      <c r="I96" s="343"/>
      <c r="J96" s="351">
        <f t="shared" si="5"/>
        <v>0</v>
      </c>
    </row>
    <row r="97" spans="1:10" ht="40.5" customHeight="1">
      <c r="A97" s="347">
        <f t="shared" si="6"/>
        <v>86</v>
      </c>
      <c r="B97" s="298"/>
      <c r="C97" s="299"/>
      <c r="D97" s="299"/>
      <c r="E97" s="300"/>
      <c r="F97" s="300"/>
      <c r="G97" s="364"/>
      <c r="H97" s="350">
        <f t="shared" si="0"/>
        <v>1</v>
      </c>
      <c r="I97" s="343"/>
      <c r="J97" s="351">
        <f t="shared" si="5"/>
        <v>0</v>
      </c>
    </row>
    <row r="98" spans="1:10" ht="40.5" customHeight="1">
      <c r="A98" s="347">
        <f t="shared" si="6"/>
        <v>87</v>
      </c>
      <c r="B98" s="298"/>
      <c r="C98" s="299"/>
      <c r="D98" s="299"/>
      <c r="E98" s="300"/>
      <c r="F98" s="300"/>
      <c r="G98" s="364"/>
      <c r="H98" s="350">
        <f t="shared" si="0"/>
        <v>1</v>
      </c>
      <c r="I98" s="343"/>
      <c r="J98" s="351">
        <f t="shared" si="5"/>
        <v>0</v>
      </c>
    </row>
    <row r="99" spans="1:10" ht="40.5" customHeight="1">
      <c r="A99" s="347">
        <f t="shared" si="6"/>
        <v>88</v>
      </c>
      <c r="B99" s="298"/>
      <c r="C99" s="299"/>
      <c r="D99" s="299"/>
      <c r="E99" s="300"/>
      <c r="F99" s="300"/>
      <c r="G99" s="364"/>
      <c r="H99" s="350">
        <f t="shared" si="0"/>
        <v>1</v>
      </c>
      <c r="I99" s="343"/>
      <c r="J99" s="351">
        <f t="shared" si="5"/>
        <v>0</v>
      </c>
    </row>
    <row r="100" spans="1:10" ht="40.5" customHeight="1">
      <c r="A100" s="347">
        <f t="shared" si="6"/>
        <v>89</v>
      </c>
      <c r="B100" s="298"/>
      <c r="C100" s="299"/>
      <c r="D100" s="299"/>
      <c r="E100" s="300"/>
      <c r="F100" s="300"/>
      <c r="G100" s="364"/>
      <c r="H100" s="350">
        <f t="shared" si="0"/>
        <v>1</v>
      </c>
      <c r="I100" s="343"/>
      <c r="J100" s="351">
        <f t="shared" si="5"/>
        <v>0</v>
      </c>
    </row>
    <row r="101" spans="1:10" ht="40.5" customHeight="1">
      <c r="A101" s="347">
        <f t="shared" si="6"/>
        <v>90</v>
      </c>
      <c r="B101" s="298"/>
      <c r="C101" s="299"/>
      <c r="D101" s="299"/>
      <c r="E101" s="300"/>
      <c r="F101" s="300"/>
      <c r="G101" s="364"/>
      <c r="H101" s="350">
        <f t="shared" si="0"/>
        <v>1</v>
      </c>
      <c r="I101" s="343"/>
      <c r="J101" s="351">
        <f t="shared" si="5"/>
        <v>0</v>
      </c>
    </row>
    <row r="102" spans="1:10" ht="40.5" customHeight="1">
      <c r="A102" s="347">
        <f t="shared" si="6"/>
        <v>91</v>
      </c>
      <c r="B102" s="298"/>
      <c r="C102" s="299"/>
      <c r="D102" s="299"/>
      <c r="E102" s="300"/>
      <c r="F102" s="300"/>
      <c r="G102" s="364"/>
      <c r="H102" s="350">
        <f t="shared" ref="H102:H111" si="8">DATEDIF(E102,F102,"D")+1</f>
        <v>1</v>
      </c>
      <c r="I102" s="343"/>
      <c r="J102" s="351">
        <f t="shared" si="5"/>
        <v>0</v>
      </c>
    </row>
    <row r="103" spans="1:10" ht="40.5" customHeight="1">
      <c r="A103" s="347">
        <f t="shared" si="6"/>
        <v>92</v>
      </c>
      <c r="B103" s="298"/>
      <c r="C103" s="299"/>
      <c r="D103" s="299"/>
      <c r="E103" s="300"/>
      <c r="F103" s="300"/>
      <c r="G103" s="364"/>
      <c r="H103" s="350">
        <f t="shared" si="8"/>
        <v>1</v>
      </c>
      <c r="I103" s="343"/>
      <c r="J103" s="351">
        <f t="shared" si="5"/>
        <v>0</v>
      </c>
    </row>
    <row r="104" spans="1:10" ht="40.5" customHeight="1">
      <c r="A104" s="347">
        <f t="shared" si="6"/>
        <v>93</v>
      </c>
      <c r="B104" s="298"/>
      <c r="C104" s="299"/>
      <c r="D104" s="299"/>
      <c r="E104" s="300"/>
      <c r="F104" s="300"/>
      <c r="G104" s="364"/>
      <c r="H104" s="350">
        <f t="shared" si="8"/>
        <v>1</v>
      </c>
      <c r="I104" s="343"/>
      <c r="J104" s="351">
        <f t="shared" si="5"/>
        <v>0</v>
      </c>
    </row>
    <row r="105" spans="1:10" ht="40.5" customHeight="1">
      <c r="A105" s="347">
        <f t="shared" si="6"/>
        <v>94</v>
      </c>
      <c r="B105" s="298"/>
      <c r="C105" s="299"/>
      <c r="D105" s="299"/>
      <c r="E105" s="300"/>
      <c r="F105" s="300"/>
      <c r="G105" s="364"/>
      <c r="H105" s="350">
        <f t="shared" si="8"/>
        <v>1</v>
      </c>
      <c r="I105" s="343"/>
      <c r="J105" s="351">
        <f t="shared" si="5"/>
        <v>0</v>
      </c>
    </row>
    <row r="106" spans="1:10" ht="40.5" customHeight="1">
      <c r="A106" s="347">
        <f t="shared" si="6"/>
        <v>95</v>
      </c>
      <c r="B106" s="298"/>
      <c r="C106" s="299"/>
      <c r="D106" s="299"/>
      <c r="E106" s="300"/>
      <c r="F106" s="300"/>
      <c r="G106" s="364"/>
      <c r="H106" s="350">
        <f t="shared" si="8"/>
        <v>1</v>
      </c>
      <c r="I106" s="343"/>
      <c r="J106" s="351">
        <f t="shared" si="5"/>
        <v>0</v>
      </c>
    </row>
    <row r="107" spans="1:10" ht="40.5" customHeight="1">
      <c r="A107" s="347">
        <f t="shared" si="6"/>
        <v>96</v>
      </c>
      <c r="B107" s="298"/>
      <c r="C107" s="299"/>
      <c r="D107" s="299"/>
      <c r="E107" s="300"/>
      <c r="F107" s="300"/>
      <c r="G107" s="364"/>
      <c r="H107" s="350">
        <f t="shared" si="8"/>
        <v>1</v>
      </c>
      <c r="I107" s="343"/>
      <c r="J107" s="351">
        <f t="shared" si="5"/>
        <v>0</v>
      </c>
    </row>
    <row r="108" spans="1:10" ht="40.5" customHeight="1">
      <c r="A108" s="347">
        <f t="shared" si="6"/>
        <v>97</v>
      </c>
      <c r="B108" s="298"/>
      <c r="C108" s="299"/>
      <c r="D108" s="299"/>
      <c r="E108" s="300"/>
      <c r="F108" s="300"/>
      <c r="G108" s="364"/>
      <c r="H108" s="350">
        <f t="shared" si="8"/>
        <v>1</v>
      </c>
      <c r="I108" s="343"/>
      <c r="J108" s="351">
        <f t="shared" si="5"/>
        <v>0</v>
      </c>
    </row>
    <row r="109" spans="1:10" ht="40.5" customHeight="1">
      <c r="A109" s="347">
        <f t="shared" si="6"/>
        <v>98</v>
      </c>
      <c r="B109" s="298"/>
      <c r="C109" s="299"/>
      <c r="D109" s="299"/>
      <c r="E109" s="300"/>
      <c r="F109" s="300"/>
      <c r="G109" s="364"/>
      <c r="H109" s="350">
        <f t="shared" si="8"/>
        <v>1</v>
      </c>
      <c r="I109" s="343"/>
      <c r="J109" s="351">
        <f t="shared" si="5"/>
        <v>0</v>
      </c>
    </row>
    <row r="110" spans="1:10" ht="40.5" customHeight="1">
      <c r="A110" s="347">
        <f t="shared" si="6"/>
        <v>99</v>
      </c>
      <c r="B110" s="298"/>
      <c r="C110" s="299"/>
      <c r="D110" s="299"/>
      <c r="E110" s="300"/>
      <c r="F110" s="300"/>
      <c r="G110" s="364"/>
      <c r="H110" s="350">
        <f t="shared" si="8"/>
        <v>1</v>
      </c>
      <c r="I110" s="343"/>
      <c r="J110" s="351">
        <f t="shared" si="5"/>
        <v>0</v>
      </c>
    </row>
    <row r="111" spans="1:10" ht="40.5" customHeight="1">
      <c r="A111" s="347">
        <f t="shared" si="6"/>
        <v>100</v>
      </c>
      <c r="B111" s="298"/>
      <c r="C111" s="299"/>
      <c r="D111" s="299"/>
      <c r="E111" s="300"/>
      <c r="F111" s="300"/>
      <c r="G111" s="364"/>
      <c r="H111" s="350">
        <f t="shared" si="8"/>
        <v>1</v>
      </c>
      <c r="I111" s="343"/>
      <c r="J111" s="351">
        <f t="shared" si="5"/>
        <v>0</v>
      </c>
    </row>
    <row r="112" spans="1:10" ht="40.5" customHeight="1">
      <c r="A112" s="347">
        <f t="shared" si="6"/>
        <v>101</v>
      </c>
      <c r="B112" s="298"/>
      <c r="C112" s="299"/>
      <c r="D112" s="299"/>
      <c r="E112" s="300"/>
      <c r="F112" s="300"/>
      <c r="G112" s="364"/>
      <c r="H112" s="350">
        <f t="shared" si="0"/>
        <v>1</v>
      </c>
      <c r="I112" s="343"/>
      <c r="J112" s="351">
        <f t="shared" si="5"/>
        <v>0</v>
      </c>
    </row>
    <row r="113" spans="1:10" ht="40.5" customHeight="1">
      <c r="A113" s="347">
        <f t="shared" si="6"/>
        <v>102</v>
      </c>
      <c r="B113" s="298"/>
      <c r="C113" s="299"/>
      <c r="D113" s="299"/>
      <c r="E113" s="300"/>
      <c r="F113" s="300"/>
      <c r="G113" s="364"/>
      <c r="H113" s="350">
        <f t="shared" si="0"/>
        <v>1</v>
      </c>
      <c r="I113" s="343"/>
      <c r="J113" s="351">
        <f t="shared" si="5"/>
        <v>0</v>
      </c>
    </row>
    <row r="114" spans="1:10" ht="40.5" customHeight="1">
      <c r="A114" s="347">
        <f t="shared" si="6"/>
        <v>103</v>
      </c>
      <c r="B114" s="298"/>
      <c r="C114" s="299"/>
      <c r="D114" s="299"/>
      <c r="E114" s="300"/>
      <c r="F114" s="300"/>
      <c r="G114" s="364"/>
      <c r="H114" s="350">
        <f t="shared" si="0"/>
        <v>1</v>
      </c>
      <c r="I114" s="343"/>
      <c r="J114" s="351">
        <f t="shared" si="5"/>
        <v>0</v>
      </c>
    </row>
    <row r="115" spans="1:10" ht="40.5" customHeight="1">
      <c r="A115" s="347">
        <f t="shared" si="6"/>
        <v>104</v>
      </c>
      <c r="B115" s="298"/>
      <c r="C115" s="299"/>
      <c r="D115" s="299"/>
      <c r="E115" s="300"/>
      <c r="F115" s="300"/>
      <c r="G115" s="364"/>
      <c r="H115" s="350">
        <f t="shared" si="0"/>
        <v>1</v>
      </c>
      <c r="I115" s="343"/>
      <c r="J115" s="351">
        <f t="shared" si="5"/>
        <v>0</v>
      </c>
    </row>
    <row r="116" spans="1:10" ht="40.5" customHeight="1">
      <c r="A116" s="347">
        <f t="shared" si="6"/>
        <v>105</v>
      </c>
      <c r="B116" s="298"/>
      <c r="C116" s="299"/>
      <c r="D116" s="299"/>
      <c r="E116" s="300"/>
      <c r="F116" s="300"/>
      <c r="G116" s="364"/>
      <c r="H116" s="350">
        <f t="shared" si="0"/>
        <v>1</v>
      </c>
      <c r="I116" s="343"/>
      <c r="J116" s="351">
        <f t="shared" si="5"/>
        <v>0</v>
      </c>
    </row>
    <row r="117" spans="1:10" ht="40.5" customHeight="1">
      <c r="A117" s="347">
        <f t="shared" si="6"/>
        <v>106</v>
      </c>
      <c r="B117" s="298"/>
      <c r="C117" s="299"/>
      <c r="D117" s="299"/>
      <c r="E117" s="300"/>
      <c r="F117" s="300"/>
      <c r="G117" s="364"/>
      <c r="H117" s="350">
        <f t="shared" si="0"/>
        <v>1</v>
      </c>
      <c r="I117" s="343"/>
      <c r="J117" s="351">
        <f t="shared" si="5"/>
        <v>0</v>
      </c>
    </row>
    <row r="118" spans="1:10" ht="40.5" customHeight="1">
      <c r="A118" s="347">
        <f t="shared" si="6"/>
        <v>107</v>
      </c>
      <c r="B118" s="298"/>
      <c r="C118" s="299"/>
      <c r="D118" s="299"/>
      <c r="E118" s="300"/>
      <c r="F118" s="300"/>
      <c r="G118" s="364"/>
      <c r="H118" s="350">
        <f t="shared" si="0"/>
        <v>1</v>
      </c>
      <c r="I118" s="343"/>
      <c r="J118" s="351">
        <f t="shared" si="5"/>
        <v>0</v>
      </c>
    </row>
    <row r="119" spans="1:10" ht="40.5" customHeight="1">
      <c r="A119" s="347">
        <f t="shared" si="6"/>
        <v>108</v>
      </c>
      <c r="B119" s="298"/>
      <c r="C119" s="299"/>
      <c r="D119" s="299"/>
      <c r="E119" s="300"/>
      <c r="F119" s="300"/>
      <c r="G119" s="364"/>
      <c r="H119" s="350">
        <f>DATEDIF(E119,F119,"D")+1</f>
        <v>1</v>
      </c>
      <c r="I119" s="343"/>
      <c r="J119" s="351">
        <f t="shared" si="5"/>
        <v>0</v>
      </c>
    </row>
    <row r="120" spans="1:10" ht="40.5" customHeight="1">
      <c r="A120" s="347">
        <f t="shared" si="6"/>
        <v>109</v>
      </c>
      <c r="B120" s="298"/>
      <c r="C120" s="299"/>
      <c r="D120" s="299"/>
      <c r="E120" s="300"/>
      <c r="F120" s="300"/>
      <c r="G120" s="364"/>
      <c r="H120" s="350">
        <f t="shared" si="0"/>
        <v>1</v>
      </c>
      <c r="I120" s="343"/>
      <c r="J120" s="351">
        <f t="shared" si="5"/>
        <v>0</v>
      </c>
    </row>
    <row r="121" spans="1:10" ht="40.5" customHeight="1">
      <c r="A121" s="347">
        <f t="shared" si="6"/>
        <v>110</v>
      </c>
      <c r="B121" s="298"/>
      <c r="C121" s="299"/>
      <c r="D121" s="299"/>
      <c r="E121" s="300"/>
      <c r="F121" s="300"/>
      <c r="G121" s="364"/>
      <c r="H121" s="350">
        <f t="shared" si="0"/>
        <v>1</v>
      </c>
      <c r="I121" s="343"/>
      <c r="J121" s="351">
        <f t="shared" si="5"/>
        <v>0</v>
      </c>
    </row>
    <row r="122" spans="1:10" ht="40.5" customHeight="1">
      <c r="A122" s="347">
        <f t="shared" si="6"/>
        <v>111</v>
      </c>
      <c r="B122" s="298"/>
      <c r="C122" s="299"/>
      <c r="D122" s="299"/>
      <c r="E122" s="300"/>
      <c r="F122" s="300"/>
      <c r="G122" s="364"/>
      <c r="H122" s="350">
        <f t="shared" si="0"/>
        <v>1</v>
      </c>
      <c r="I122" s="343"/>
      <c r="J122" s="351">
        <f t="shared" si="5"/>
        <v>0</v>
      </c>
    </row>
    <row r="123" spans="1:10" ht="20.25" customHeight="1">
      <c r="A123" s="753" t="s">
        <v>376</v>
      </c>
      <c r="B123" s="754"/>
      <c r="C123" s="754"/>
      <c r="D123" s="754"/>
      <c r="E123" s="754"/>
      <c r="F123" s="754"/>
      <c r="G123" s="755"/>
      <c r="H123" s="755"/>
      <c r="I123" s="755"/>
      <c r="J123" s="755"/>
    </row>
  </sheetData>
  <mergeCells count="20">
    <mergeCell ref="A123:J123"/>
    <mergeCell ref="A9:A10"/>
    <mergeCell ref="H9:H10"/>
    <mergeCell ref="J9:J10"/>
    <mergeCell ref="F9:G9"/>
    <mergeCell ref="C9:C10"/>
    <mergeCell ref="D9:D10"/>
    <mergeCell ref="E9:E10"/>
    <mergeCell ref="A2:J2"/>
    <mergeCell ref="A8:E8"/>
    <mergeCell ref="A4:J4"/>
    <mergeCell ref="B9:B10"/>
    <mergeCell ref="A5:B5"/>
    <mergeCell ref="C5:E5"/>
    <mergeCell ref="I9:I10"/>
    <mergeCell ref="G5:H5"/>
    <mergeCell ref="A7:E7"/>
    <mergeCell ref="F6:H6"/>
    <mergeCell ref="G7:H7"/>
    <mergeCell ref="G8:H8"/>
  </mergeCells>
  <phoneticPr fontId="2"/>
  <conditionalFormatting sqref="G11:G122">
    <cfRule type="cellIs" dxfId="29" priority="1" operator="equal">
      <formula>"施設内死亡"</formula>
    </cfRule>
    <cfRule type="cellIs" dxfId="28" priority="2" operator="equal">
      <formula>"回復(R5.1月以降の無症状者）"</formula>
    </cfRule>
    <cfRule type="cellIs" dxfId="27" priority="3" operator="equal">
      <formula>"施設内死亡(R4.10月以降に発症)"</formula>
    </cfRule>
    <cfRule type="cellIs" dxfId="26" priority="4" operator="equal">
      <formula>"入院"</formula>
    </cfRule>
    <cfRule type="cellIs" dxfId="25" priority="5" operator="equal">
      <formula>"回復(R5.1月以降の無症状者）"</formula>
    </cfRule>
    <cfRule type="containsText" dxfId="24" priority="6" operator="containsText" text="回復(R4.10月以降に発症）">
      <formula>NOT(ISERROR(SEARCH("回復(R4.10月以降に発症）",G11)))</formula>
    </cfRule>
  </conditionalFormatting>
  <dataValidations count="1">
    <dataValidation type="list" allowBlank="1" showErrorMessage="1" promptTitle="要確認！" prompt="★R4.10月以降の発症者は原則10日以内(10万円以下)です。J列10万円以下になるよう、F列療養満了日を調整してください。_x000a_★R5.1月以降の無症状者は原則7日以内(7万円以下)です。J列7万円以下になるよう、F列療養満了日を調整してください。　　　　　　　　　　　　　　　　　　　　　　　　　　　　　　　　　　　　　　　　　　　　　　　　　　　　　　　　　　　　　　　　　　　　　　　　　　　　　　　　　　　　　　　　　　　　　　　　　　　_x000a_　　_x000a__x000a__x000a_" sqref="G11:G122">
      <formula1>"回復, 回復(無症状者）,入院,施設内死亡"</formula1>
    </dataValidation>
  </dataValidations>
  <hyperlinks>
    <hyperlink ref="K2" location="'使い方（はじめにお読みください）'!A1" display="使い方に戻る"/>
  </hyperlinks>
  <pageMargins left="0.39370078740157483" right="0.39370078740157483" top="0.39370078740157483" bottom="0.19685039370078741" header="0.31496062992125984" footer="0.31496062992125984"/>
  <pageSetup paperSize="9" scale="70" orientation="portrait" r:id="rId1"/>
  <rowBreaks count="1" manualBreakCount="1">
    <brk id="91"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削除不可!$C$24:$C$32</xm:f>
          </x14:formula1>
          <xm:sqref>G5:H5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AB146"/>
  <sheetViews>
    <sheetView view="pageBreakPreview" zoomScale="85" zoomScaleNormal="100" zoomScaleSheetLayoutView="85" workbookViewId="0">
      <selection activeCell="G2" sqref="G2"/>
    </sheetView>
  </sheetViews>
  <sheetFormatPr defaultColWidth="9" defaultRowHeight="14.4"/>
  <cols>
    <col min="1" max="1" width="4.109375" style="306" customWidth="1"/>
    <col min="2" max="2" width="20.33203125" style="306" customWidth="1"/>
    <col min="3" max="6" width="17.21875" style="305" customWidth="1"/>
    <col min="7" max="7" width="13.6640625" style="305" customWidth="1"/>
    <col min="8" max="8" width="3.33203125" style="305" customWidth="1"/>
    <col min="9" max="9" width="11.6640625" style="305" customWidth="1"/>
    <col min="10" max="10" width="13.77734375" style="305" customWidth="1"/>
    <col min="11" max="11" width="17.88671875" style="305" customWidth="1"/>
    <col min="12" max="26" width="7.21875" style="305" customWidth="1"/>
    <col min="27" max="16384" width="9" style="305"/>
  </cols>
  <sheetData>
    <row r="1" spans="1:28" ht="21" customHeight="1" thickBot="1">
      <c r="A1" s="342" t="s">
        <v>490</v>
      </c>
      <c r="B1" s="341"/>
      <c r="H1" s="770" t="s">
        <v>409</v>
      </c>
      <c r="I1" s="771"/>
      <c r="J1" s="771"/>
      <c r="K1" s="771"/>
      <c r="L1" s="771"/>
      <c r="M1" s="771"/>
      <c r="N1" s="771"/>
      <c r="O1" s="771"/>
      <c r="P1" s="771"/>
      <c r="Q1" s="771"/>
      <c r="R1" s="771"/>
      <c r="S1" s="771"/>
      <c r="T1" s="771"/>
      <c r="U1" s="771"/>
      <c r="V1" s="771"/>
      <c r="W1" s="771"/>
      <c r="X1" s="771"/>
      <c r="Y1" s="771"/>
      <c r="Z1" s="771"/>
    </row>
    <row r="2" spans="1:28" ht="32.25" customHeight="1" thickBot="1">
      <c r="A2" s="777" t="s">
        <v>515</v>
      </c>
      <c r="B2" s="778"/>
      <c r="C2" s="778"/>
      <c r="D2" s="778"/>
      <c r="E2" s="778"/>
      <c r="F2" s="778"/>
      <c r="G2" s="297" t="s">
        <v>371</v>
      </c>
      <c r="H2" s="771"/>
      <c r="I2" s="771"/>
      <c r="J2" s="771"/>
      <c r="K2" s="771"/>
      <c r="L2" s="771"/>
      <c r="M2" s="771"/>
      <c r="N2" s="771"/>
      <c r="O2" s="771"/>
      <c r="P2" s="771"/>
      <c r="Q2" s="771"/>
      <c r="R2" s="771"/>
      <c r="S2" s="771"/>
      <c r="T2" s="771"/>
      <c r="U2" s="771"/>
      <c r="V2" s="771"/>
      <c r="W2" s="771"/>
      <c r="X2" s="771"/>
      <c r="Y2" s="771"/>
      <c r="Z2" s="771"/>
    </row>
    <row r="3" spans="1:28" ht="16.5" customHeight="1">
      <c r="H3" s="771"/>
      <c r="I3" s="771"/>
      <c r="J3" s="771"/>
      <c r="K3" s="771"/>
      <c r="L3" s="771"/>
      <c r="M3" s="771"/>
      <c r="N3" s="771"/>
      <c r="O3" s="771"/>
      <c r="P3" s="771"/>
      <c r="Q3" s="771"/>
      <c r="R3" s="771"/>
      <c r="S3" s="771"/>
      <c r="T3" s="771"/>
      <c r="U3" s="771"/>
      <c r="V3" s="771"/>
      <c r="W3" s="771"/>
      <c r="X3" s="771"/>
      <c r="Y3" s="771"/>
      <c r="Z3" s="771"/>
    </row>
    <row r="4" spans="1:28" s="124" customFormat="1" ht="16.5" customHeight="1">
      <c r="A4" s="779" t="s">
        <v>120</v>
      </c>
      <c r="B4" s="780"/>
      <c r="C4" s="783">
        <f>'★R5.9.30まで【施設用】施設内療養者一覧'!G5</f>
        <v>0</v>
      </c>
      <c r="D4" s="784"/>
      <c r="E4" s="135" t="s">
        <v>189</v>
      </c>
      <c r="F4" s="340">
        <f>'★R5.9.30まで【施設用】施設内療養者一覧'!J5</f>
        <v>0</v>
      </c>
      <c r="G4" s="339"/>
      <c r="H4" s="771"/>
      <c r="I4" s="771"/>
      <c r="J4" s="771"/>
      <c r="K4" s="771"/>
      <c r="L4" s="771"/>
      <c r="M4" s="771"/>
      <c r="N4" s="771"/>
      <c r="O4" s="771"/>
      <c r="P4" s="771"/>
      <c r="Q4" s="771"/>
      <c r="R4" s="771"/>
      <c r="S4" s="771"/>
      <c r="T4" s="771"/>
      <c r="U4" s="771"/>
      <c r="V4" s="771"/>
      <c r="W4" s="771"/>
      <c r="X4" s="771"/>
      <c r="Y4" s="771"/>
      <c r="Z4" s="771"/>
    </row>
    <row r="5" spans="1:28" s="124" customFormat="1" ht="16.5" customHeight="1">
      <c r="A5" s="781"/>
      <c r="B5" s="782"/>
      <c r="C5" s="785"/>
      <c r="D5" s="786"/>
      <c r="E5" s="135" t="s">
        <v>408</v>
      </c>
      <c r="F5" s="340" t="str">
        <f>IF(F4&gt;=30,"5","2")</f>
        <v>2</v>
      </c>
      <c r="G5" s="339"/>
      <c r="H5" s="771"/>
      <c r="I5" s="771"/>
      <c r="J5" s="771"/>
      <c r="K5" s="771"/>
      <c r="L5" s="771"/>
      <c r="M5" s="771"/>
      <c r="N5" s="771"/>
      <c r="O5" s="771"/>
      <c r="P5" s="771"/>
      <c r="Q5" s="771"/>
      <c r="R5" s="771"/>
      <c r="S5" s="771"/>
      <c r="T5" s="771"/>
      <c r="U5" s="771"/>
      <c r="V5" s="771"/>
      <c r="W5" s="771"/>
      <c r="X5" s="771"/>
      <c r="Y5" s="771"/>
      <c r="Z5" s="771"/>
    </row>
    <row r="6" spans="1:28" s="124" customFormat="1" ht="12.75" customHeight="1">
      <c r="A6" s="338"/>
      <c r="B6" s="304"/>
      <c r="C6" s="337"/>
      <c r="D6" s="336"/>
      <c r="E6" s="335"/>
      <c r="F6" s="334"/>
      <c r="G6" s="333"/>
      <c r="H6" s="329"/>
      <c r="I6" s="329"/>
      <c r="J6" s="329"/>
      <c r="K6" s="329"/>
      <c r="L6" s="329"/>
      <c r="M6" s="329"/>
      <c r="N6" s="329"/>
      <c r="O6" s="329"/>
      <c r="P6" s="329"/>
      <c r="Q6" s="329"/>
      <c r="R6" s="329"/>
      <c r="S6" s="329"/>
      <c r="T6" s="329"/>
      <c r="U6" s="329"/>
      <c r="V6" s="329"/>
      <c r="W6" s="329"/>
      <c r="X6" s="329"/>
      <c r="Y6" s="329"/>
      <c r="Z6" s="329"/>
    </row>
    <row r="7" spans="1:28" ht="25.5" customHeight="1">
      <c r="A7" s="765" t="s">
        <v>407</v>
      </c>
      <c r="B7" s="787"/>
      <c r="C7" s="331" t="s">
        <v>406</v>
      </c>
      <c r="D7" s="332">
        <v>44588</v>
      </c>
      <c r="E7" s="331" t="s">
        <v>405</v>
      </c>
      <c r="F7" s="314">
        <v>45382</v>
      </c>
      <c r="G7" s="330"/>
      <c r="H7" s="329"/>
      <c r="I7" s="329"/>
      <c r="J7" s="329"/>
      <c r="K7" s="329"/>
      <c r="L7" s="329"/>
      <c r="M7" s="329"/>
      <c r="N7" s="329"/>
      <c r="O7" s="329"/>
      <c r="P7" s="329"/>
      <c r="Q7" s="329"/>
      <c r="R7" s="329"/>
      <c r="S7" s="329"/>
      <c r="T7" s="329"/>
      <c r="U7" s="329"/>
      <c r="V7" s="329"/>
      <c r="W7" s="329"/>
      <c r="X7" s="329"/>
      <c r="Y7" s="329"/>
      <c r="Z7" s="329"/>
    </row>
    <row r="8" spans="1:28" ht="25.5" customHeight="1">
      <c r="A8" s="765" t="s">
        <v>404</v>
      </c>
      <c r="B8" s="787"/>
      <c r="C8" s="331" t="s">
        <v>403</v>
      </c>
      <c r="D8" s="332">
        <f>MIN(J12:J141)</f>
        <v>0</v>
      </c>
      <c r="E8" s="331" t="s">
        <v>394</v>
      </c>
      <c r="F8" s="314">
        <f>MAX(K12:K141)</f>
        <v>0</v>
      </c>
      <c r="G8" s="330"/>
      <c r="H8" s="329"/>
      <c r="I8" s="329"/>
      <c r="J8" s="329"/>
      <c r="K8" s="329"/>
      <c r="L8" s="329"/>
      <c r="M8" s="329"/>
      <c r="N8" s="329"/>
      <c r="O8" s="329"/>
      <c r="P8" s="329"/>
      <c r="Q8" s="329"/>
      <c r="R8" s="329"/>
      <c r="S8" s="329"/>
      <c r="T8" s="329"/>
      <c r="U8" s="329"/>
      <c r="V8" s="329"/>
      <c r="W8" s="329"/>
      <c r="X8" s="329"/>
      <c r="Y8" s="329"/>
      <c r="Z8" s="329"/>
    </row>
    <row r="9" spans="1:28" ht="9.75" customHeight="1">
      <c r="H9" s="124"/>
      <c r="I9" s="124"/>
      <c r="J9" s="124"/>
      <c r="K9" s="124"/>
      <c r="L9" s="124"/>
      <c r="M9" s="124"/>
      <c r="N9" s="124"/>
      <c r="O9" s="124"/>
      <c r="P9" s="124"/>
      <c r="Q9" s="124"/>
      <c r="R9" s="124"/>
      <c r="S9" s="124"/>
      <c r="T9" s="124"/>
      <c r="U9" s="308"/>
      <c r="V9" s="308"/>
      <c r="W9" s="308"/>
      <c r="X9" s="308"/>
      <c r="Y9" s="308"/>
      <c r="Z9" s="308"/>
    </row>
    <row r="10" spans="1:28" ht="24" customHeight="1" thickBot="1">
      <c r="A10" s="772" t="s">
        <v>402</v>
      </c>
      <c r="B10" s="772"/>
      <c r="C10" s="773"/>
      <c r="D10" s="773"/>
      <c r="E10" s="773"/>
      <c r="F10" s="773"/>
      <c r="G10" s="328"/>
      <c r="H10" s="763" t="s">
        <v>193</v>
      </c>
      <c r="I10" s="764" t="s">
        <v>169</v>
      </c>
      <c r="J10" s="765" t="s">
        <v>401</v>
      </c>
      <c r="K10" s="766"/>
      <c r="L10" s="767" t="s">
        <v>400</v>
      </c>
      <c r="M10" s="768"/>
      <c r="N10" s="768"/>
      <c r="O10" s="768"/>
      <c r="P10" s="768"/>
      <c r="Q10" s="768"/>
      <c r="R10" s="768"/>
      <c r="S10" s="768"/>
      <c r="T10" s="768"/>
      <c r="U10" s="768"/>
      <c r="V10" s="768"/>
      <c r="W10" s="768"/>
      <c r="X10" s="768"/>
      <c r="Y10" s="768"/>
      <c r="Z10" s="769"/>
    </row>
    <row r="11" spans="1:28" ht="16.5" customHeight="1">
      <c r="A11" s="325" t="s">
        <v>193</v>
      </c>
      <c r="B11" s="327" t="s">
        <v>399</v>
      </c>
      <c r="C11" s="325" t="s">
        <v>398</v>
      </c>
      <c r="D11" s="325" t="s">
        <v>397</v>
      </c>
      <c r="E11" s="324" t="s">
        <v>396</v>
      </c>
      <c r="F11" s="406" t="s">
        <v>491</v>
      </c>
      <c r="G11" s="326"/>
      <c r="H11" s="757"/>
      <c r="I11" s="737"/>
      <c r="J11" s="325" t="s">
        <v>395</v>
      </c>
      <c r="K11" s="324" t="s">
        <v>394</v>
      </c>
      <c r="L11" s="323" t="s">
        <v>393</v>
      </c>
      <c r="M11" s="322" t="s">
        <v>392</v>
      </c>
      <c r="N11" s="322" t="s">
        <v>391</v>
      </c>
      <c r="O11" s="322" t="s">
        <v>390</v>
      </c>
      <c r="P11" s="322" t="s">
        <v>389</v>
      </c>
      <c r="Q11" s="322" t="s">
        <v>388</v>
      </c>
      <c r="R11" s="322" t="s">
        <v>387</v>
      </c>
      <c r="S11" s="322" t="s">
        <v>386</v>
      </c>
      <c r="T11" s="322" t="s">
        <v>385</v>
      </c>
      <c r="U11" s="322" t="s">
        <v>384</v>
      </c>
      <c r="V11" s="322" t="s">
        <v>383</v>
      </c>
      <c r="W11" s="322" t="s">
        <v>382</v>
      </c>
      <c r="X11" s="322" t="s">
        <v>381</v>
      </c>
      <c r="Y11" s="322" t="s">
        <v>380</v>
      </c>
      <c r="Z11" s="322" t="s">
        <v>379</v>
      </c>
    </row>
    <row r="12" spans="1:28" ht="16.5" customHeight="1" thickBot="1">
      <c r="A12" s="319">
        <f t="shared" ref="A12:A141" si="0">ROW()-11</f>
        <v>1</v>
      </c>
      <c r="B12" s="314">
        <f t="shared" ref="B12:B139" si="1">IF($D$8+ROW(B11)-11&gt;$F$8,"",$D$8+ROW(B11)-11)</f>
        <v>0</v>
      </c>
      <c r="C12" s="321">
        <f>IF(B12="","",COUNTIF($L$12:$Z$141,B12))</f>
        <v>0</v>
      </c>
      <c r="D12" s="318" t="str">
        <f>IF(C12&gt;$F$5-1,C12,"")</f>
        <v/>
      </c>
      <c r="E12" s="368" t="e">
        <f>D12*10000</f>
        <v>#VALUE!</v>
      </c>
      <c r="F12" s="372" t="str">
        <f>IF(F4&gt;=30,"5,000,000","2,000,000")</f>
        <v>2,000,000</v>
      </c>
      <c r="G12" s="310"/>
      <c r="H12" s="316">
        <f>ROW()-11</f>
        <v>1</v>
      </c>
      <c r="I12" s="315">
        <f>'★R5.9.30まで【施設用】施設内療養者一覧'!B12</f>
        <v>0</v>
      </c>
      <c r="J12" s="314" t="str">
        <f>IF('★R5.9.30まで【施設用】施設内療養者一覧'!B12="","",MAX('★R5.9.30まで【施設用】施設内療養者一覧'!E12,$D$7))</f>
        <v/>
      </c>
      <c r="K12" s="313" t="str">
        <f>IF('★R5.9.30まで【施設用】施設内療養者一覧'!B12="","",MIN('★R5.9.30まで【施設用】施設内療養者一覧'!F12,$F$7,J12+14))</f>
        <v/>
      </c>
      <c r="L12" s="312" t="e">
        <f>IF(J12+COLUMN(I12)-9&gt;K12,"",J12+COLUMN(I12)-9)</f>
        <v>#VALUE!</v>
      </c>
      <c r="M12" s="312" t="e">
        <f>IF(J12+COLUMN(J12)-9&gt;K12,"",J12+COLUMN(J12)-9)</f>
        <v>#VALUE!</v>
      </c>
      <c r="N12" s="312" t="e">
        <f>IF(J12+COLUMN(K12)-9&gt;K12,"",J12+COLUMN(K12)-9)</f>
        <v>#VALUE!</v>
      </c>
      <c r="O12" s="312" t="e">
        <f>IF(J12+COLUMN(L12)-9&gt;K12,"",J12+COLUMN(L12)-9)</f>
        <v>#VALUE!</v>
      </c>
      <c r="P12" s="312" t="e">
        <f>IF(J12+COLUMN(M12)-9&gt;K12,"",J12+COLUMN(M12)-9)</f>
        <v>#VALUE!</v>
      </c>
      <c r="Q12" s="312" t="e">
        <f>IF(J12+COLUMN(N12)-9&gt;K12,"",J12+COLUMN(N12)-9)</f>
        <v>#VALUE!</v>
      </c>
      <c r="R12" s="312" t="e">
        <f>IF(J12+COLUMN(O12)-9&gt;K12,"",J12+COLUMN(O12)-9)</f>
        <v>#VALUE!</v>
      </c>
      <c r="S12" s="312" t="e">
        <f>IF(J12+COLUMN(P12)-9&gt;K12,"",J12+COLUMN(P12)-9)</f>
        <v>#VALUE!</v>
      </c>
      <c r="T12" s="312" t="e">
        <f>IF(J12+COLUMN(Q12)-9&gt;K12,"",J12+COLUMN(Q12)-9)</f>
        <v>#VALUE!</v>
      </c>
      <c r="U12" s="312" t="e">
        <f>IF(J12+COLUMN(R12)-9&gt;K12,"",J12+COLUMN(R12)-9)</f>
        <v>#VALUE!</v>
      </c>
      <c r="V12" s="312" t="e">
        <f>IF(J12+COLUMN(S12)-9&gt;K12,"",J12+COLUMN(S12)-9)</f>
        <v>#VALUE!</v>
      </c>
      <c r="W12" s="312" t="e">
        <f>IF(J12+COLUMN(T12)-9&gt;K12,"",J12+COLUMN(T12)-9)</f>
        <v>#VALUE!</v>
      </c>
      <c r="X12" s="312" t="e">
        <f>IF(J12+COLUMN(U12)-9&gt;K12,"",J12+COLUMN(U12)-9)</f>
        <v>#VALUE!</v>
      </c>
      <c r="Y12" s="312" t="e">
        <f>IF(J12+COLUMN(V12)-9&gt;K12,"",J12+COLUMN(V12)-9)</f>
        <v>#VALUE!</v>
      </c>
      <c r="Z12" s="312" t="e">
        <f>IF(J12+COLUMN(W12)-9&gt;K12,"",J12+COLUMN(W12)-9)</f>
        <v>#VALUE!</v>
      </c>
    </row>
    <row r="13" spans="1:28" ht="16.5" customHeight="1" thickBot="1">
      <c r="A13" s="319">
        <f t="shared" si="0"/>
        <v>2</v>
      </c>
      <c r="B13" s="314" t="str">
        <f t="shared" si="1"/>
        <v/>
      </c>
      <c r="C13" s="321" t="str">
        <f>IF(B13="","",COUNTIF($L$12:$Z$141,B13))</f>
        <v/>
      </c>
      <c r="D13" s="318" t="str">
        <f>IF(C13&gt;$F$5-1,C13,"")</f>
        <v/>
      </c>
      <c r="E13" s="320" t="e">
        <f>D13*10000</f>
        <v>#VALUE!</v>
      </c>
      <c r="G13" s="310"/>
      <c r="H13" s="316">
        <f t="shared" ref="H13:H76" si="2">ROW()-11</f>
        <v>2</v>
      </c>
      <c r="I13" s="315">
        <f>'★R5.9.30まで【施設用】施設内療養者一覧'!B13</f>
        <v>0</v>
      </c>
      <c r="J13" s="314" t="str">
        <f>IF('★R5.9.30まで【施設用】施設内療養者一覧'!B13="","",MAX('★R5.9.30まで【施設用】施設内療養者一覧'!E13,$D$7))</f>
        <v/>
      </c>
      <c r="K13" s="313" t="str">
        <f>IF('★R5.9.30まで【施設用】施設内療養者一覧'!B13="","",MIN('★R5.9.30まで【施設用】施設内療養者一覧'!F13,$F$7,J13+14))</f>
        <v/>
      </c>
      <c r="L13" s="312" t="e">
        <f t="shared" ref="L13:L76" si="3">IF(J13+COLUMN(I13)-9&gt;K13,"",J13+COLUMN(I13)-9)</f>
        <v>#VALUE!</v>
      </c>
      <c r="M13" s="312" t="e">
        <f t="shared" ref="M13:M76" si="4">IF(J13+COLUMN(J13)-9&gt;K13,"",J13+COLUMN(J13)-9)</f>
        <v>#VALUE!</v>
      </c>
      <c r="N13" s="312" t="e">
        <f t="shared" ref="N13:N76" si="5">IF(J13+COLUMN(K13)-9&gt;K13,"",J13+COLUMN(K13)-9)</f>
        <v>#VALUE!</v>
      </c>
      <c r="O13" s="312" t="e">
        <f t="shared" ref="O13:O76" si="6">IF(J13+COLUMN(L13)-9&gt;K13,"",J13+COLUMN(L13)-9)</f>
        <v>#VALUE!</v>
      </c>
      <c r="P13" s="312" t="e">
        <f t="shared" ref="P13:P76" si="7">IF(J13+COLUMN(M13)-9&gt;K13,"",J13+COLUMN(M13)-9)</f>
        <v>#VALUE!</v>
      </c>
      <c r="Q13" s="312" t="e">
        <f t="shared" ref="Q13:Q76" si="8">IF(J13+COLUMN(N13)-9&gt;K13,"",J13+COLUMN(N13)-9)</f>
        <v>#VALUE!</v>
      </c>
      <c r="R13" s="312" t="e">
        <f t="shared" ref="R13:R76" si="9">IF(J13+COLUMN(O13)-9&gt;K13,"",J13+COLUMN(O13)-9)</f>
        <v>#VALUE!</v>
      </c>
      <c r="S13" s="312" t="e">
        <f t="shared" ref="S13:S76" si="10">IF(J13+COLUMN(P13)-9&gt;K13,"",J13+COLUMN(P13)-9)</f>
        <v>#VALUE!</v>
      </c>
      <c r="T13" s="312" t="e">
        <f t="shared" ref="T13:T76" si="11">IF(J13+COLUMN(Q13)-9&gt;K13,"",J13+COLUMN(Q13)-9)</f>
        <v>#VALUE!</v>
      </c>
      <c r="U13" s="312" t="e">
        <f t="shared" ref="U13:U76" si="12">IF(J13+COLUMN(R13)-9&gt;K13,"",J13+COLUMN(R13)-9)</f>
        <v>#VALUE!</v>
      </c>
      <c r="V13" s="312" t="e">
        <f t="shared" ref="V13:V76" si="13">IF(J13+COLUMN(S13)-9&gt;K13,"",J13+COLUMN(S13)-9)</f>
        <v>#VALUE!</v>
      </c>
      <c r="W13" s="312" t="e">
        <f t="shared" ref="W13:W76" si="14">IF(J13+COLUMN(T13)-9&gt;K13,"",J13+COLUMN(T13)-9)</f>
        <v>#VALUE!</v>
      </c>
      <c r="X13" s="312" t="e">
        <f t="shared" ref="X13:X76" si="15">IF(J13+COLUMN(U13)-9&gt;K13,"",J13+COLUMN(U13)-9)</f>
        <v>#VALUE!</v>
      </c>
      <c r="Y13" s="312" t="e">
        <f t="shared" ref="Y13:Y76" si="16">IF(J13+COLUMN(V13)-9&gt;K13,"",J13+COLUMN(V13)-9)</f>
        <v>#VALUE!</v>
      </c>
      <c r="Z13" s="312" t="e">
        <f t="shared" ref="Z13:Z76" si="17">IF(J13+COLUMN(W13)-9&gt;K13,"",J13+COLUMN(W13)-9)</f>
        <v>#VALUE!</v>
      </c>
      <c r="AA13" s="308"/>
      <c r="AB13" s="307"/>
    </row>
    <row r="14" spans="1:28" ht="16.5" customHeight="1">
      <c r="A14" s="319">
        <f t="shared" si="0"/>
        <v>3</v>
      </c>
      <c r="B14" s="314" t="str">
        <f t="shared" si="1"/>
        <v/>
      </c>
      <c r="C14" s="321" t="str">
        <f t="shared" ref="C14:C77" si="18">IF(B14="","",COUNTIF($L$12:$Z$141,B14))</f>
        <v/>
      </c>
      <c r="D14" s="318" t="str">
        <f t="shared" ref="D14:D77" si="19">IF(C14&gt;$F$5-1,C14,"")</f>
        <v/>
      </c>
      <c r="E14" s="320" t="e">
        <f t="shared" ref="E14:E77" si="20">D14*10000</f>
        <v>#VALUE!</v>
      </c>
      <c r="F14" s="788" t="s">
        <v>492</v>
      </c>
      <c r="G14" s="310"/>
      <c r="H14" s="316">
        <f t="shared" si="2"/>
        <v>3</v>
      </c>
      <c r="I14" s="315">
        <f>'★R5.9.30まで【施設用】施設内療養者一覧'!B14</f>
        <v>0</v>
      </c>
      <c r="J14" s="314" t="str">
        <f>IF('★R5.9.30まで【施設用】施設内療養者一覧'!B14="","",MAX('★R5.9.30まで【施設用】施設内療養者一覧'!E14,$D$7))</f>
        <v/>
      </c>
      <c r="K14" s="313" t="str">
        <f>IF('★R5.9.30まで【施設用】施設内療養者一覧'!B14="","",MIN('★R5.9.30まで【施設用】施設内療養者一覧'!F14,$F$7,J14+14))</f>
        <v/>
      </c>
      <c r="L14" s="312" t="e">
        <f t="shared" si="3"/>
        <v>#VALUE!</v>
      </c>
      <c r="M14" s="312" t="e">
        <f t="shared" si="4"/>
        <v>#VALUE!</v>
      </c>
      <c r="N14" s="312" t="e">
        <f t="shared" si="5"/>
        <v>#VALUE!</v>
      </c>
      <c r="O14" s="312" t="e">
        <f t="shared" si="6"/>
        <v>#VALUE!</v>
      </c>
      <c r="P14" s="312" t="e">
        <f t="shared" si="7"/>
        <v>#VALUE!</v>
      </c>
      <c r="Q14" s="312" t="e">
        <f t="shared" si="8"/>
        <v>#VALUE!</v>
      </c>
      <c r="R14" s="312" t="e">
        <f t="shared" si="9"/>
        <v>#VALUE!</v>
      </c>
      <c r="S14" s="312" t="e">
        <f t="shared" si="10"/>
        <v>#VALUE!</v>
      </c>
      <c r="T14" s="312" t="e">
        <f t="shared" si="11"/>
        <v>#VALUE!</v>
      </c>
      <c r="U14" s="312" t="e">
        <f t="shared" si="12"/>
        <v>#VALUE!</v>
      </c>
      <c r="V14" s="312" t="e">
        <f t="shared" si="13"/>
        <v>#VALUE!</v>
      </c>
      <c r="W14" s="312" t="e">
        <f t="shared" si="14"/>
        <v>#VALUE!</v>
      </c>
      <c r="X14" s="312" t="e">
        <f t="shared" si="15"/>
        <v>#VALUE!</v>
      </c>
      <c r="Y14" s="312" t="e">
        <f t="shared" si="16"/>
        <v>#VALUE!</v>
      </c>
      <c r="Z14" s="312" t="e">
        <f t="shared" si="17"/>
        <v>#VALUE!</v>
      </c>
      <c r="AA14" s="308"/>
      <c r="AB14" s="307"/>
    </row>
    <row r="15" spans="1:28" ht="16.5" customHeight="1">
      <c r="A15" s="319">
        <f t="shared" si="0"/>
        <v>4</v>
      </c>
      <c r="B15" s="314" t="str">
        <f t="shared" si="1"/>
        <v/>
      </c>
      <c r="C15" s="321" t="str">
        <f t="shared" si="18"/>
        <v/>
      </c>
      <c r="D15" s="318" t="str">
        <f t="shared" si="19"/>
        <v/>
      </c>
      <c r="E15" s="320" t="e">
        <f t="shared" si="20"/>
        <v>#VALUE!</v>
      </c>
      <c r="F15" s="789"/>
      <c r="G15" s="310"/>
      <c r="H15" s="316">
        <f t="shared" si="2"/>
        <v>4</v>
      </c>
      <c r="I15" s="315">
        <f>'★R5.9.30まで【施設用】施設内療養者一覧'!B15</f>
        <v>0</v>
      </c>
      <c r="J15" s="314" t="str">
        <f>IF('★R5.9.30まで【施設用】施設内療養者一覧'!B15="","",MAX('★R5.9.30まで【施設用】施設内療養者一覧'!E15,$D$7))</f>
        <v/>
      </c>
      <c r="K15" s="313" t="str">
        <f>IF('★R5.9.30まで【施設用】施設内療養者一覧'!B15="","",MIN('★R5.9.30まで【施設用】施設内療養者一覧'!F15,$F$7,J15+14))</f>
        <v/>
      </c>
      <c r="L15" s="312" t="e">
        <f t="shared" si="3"/>
        <v>#VALUE!</v>
      </c>
      <c r="M15" s="312" t="e">
        <f t="shared" si="4"/>
        <v>#VALUE!</v>
      </c>
      <c r="N15" s="312" t="e">
        <f t="shared" si="5"/>
        <v>#VALUE!</v>
      </c>
      <c r="O15" s="312" t="e">
        <f t="shared" si="6"/>
        <v>#VALUE!</v>
      </c>
      <c r="P15" s="312" t="e">
        <f t="shared" si="7"/>
        <v>#VALUE!</v>
      </c>
      <c r="Q15" s="312" t="e">
        <f t="shared" si="8"/>
        <v>#VALUE!</v>
      </c>
      <c r="R15" s="312" t="e">
        <f t="shared" si="9"/>
        <v>#VALUE!</v>
      </c>
      <c r="S15" s="312" t="e">
        <f t="shared" si="10"/>
        <v>#VALUE!</v>
      </c>
      <c r="T15" s="312" t="e">
        <f t="shared" si="11"/>
        <v>#VALUE!</v>
      </c>
      <c r="U15" s="312" t="e">
        <f t="shared" si="12"/>
        <v>#VALUE!</v>
      </c>
      <c r="V15" s="312" t="e">
        <f t="shared" si="13"/>
        <v>#VALUE!</v>
      </c>
      <c r="W15" s="312" t="e">
        <f t="shared" si="14"/>
        <v>#VALUE!</v>
      </c>
      <c r="X15" s="312" t="e">
        <f t="shared" si="15"/>
        <v>#VALUE!</v>
      </c>
      <c r="Y15" s="312" t="e">
        <f t="shared" si="16"/>
        <v>#VALUE!</v>
      </c>
      <c r="Z15" s="312" t="e">
        <f t="shared" si="17"/>
        <v>#VALUE!</v>
      </c>
      <c r="AA15" s="308"/>
      <c r="AB15" s="307"/>
    </row>
    <row r="16" spans="1:28" ht="16.5" customHeight="1">
      <c r="A16" s="319">
        <f t="shared" si="0"/>
        <v>5</v>
      </c>
      <c r="B16" s="314" t="str">
        <f t="shared" si="1"/>
        <v/>
      </c>
      <c r="C16" s="321" t="str">
        <f t="shared" si="18"/>
        <v/>
      </c>
      <c r="D16" s="318" t="str">
        <f t="shared" si="19"/>
        <v/>
      </c>
      <c r="E16" s="320" t="e">
        <f t="shared" si="20"/>
        <v>#VALUE!</v>
      </c>
      <c r="F16" s="789"/>
      <c r="G16" s="310"/>
      <c r="H16" s="316">
        <f t="shared" si="2"/>
        <v>5</v>
      </c>
      <c r="I16" s="315">
        <f>'★R5.9.30まで【施設用】施設内療養者一覧'!B16</f>
        <v>0</v>
      </c>
      <c r="J16" s="314" t="str">
        <f>IF('★R5.9.30まで【施設用】施設内療養者一覧'!B16="","",MAX('★R5.9.30まで【施設用】施設内療養者一覧'!E16,$D$7))</f>
        <v/>
      </c>
      <c r="K16" s="313" t="str">
        <f>IF('★R5.9.30まで【施設用】施設内療養者一覧'!B16="","",MIN('★R5.9.30まで【施設用】施設内療養者一覧'!F16,$F$7,J16+14))</f>
        <v/>
      </c>
      <c r="L16" s="312" t="e">
        <f t="shared" si="3"/>
        <v>#VALUE!</v>
      </c>
      <c r="M16" s="312" t="e">
        <f t="shared" si="4"/>
        <v>#VALUE!</v>
      </c>
      <c r="N16" s="312" t="e">
        <f t="shared" si="5"/>
        <v>#VALUE!</v>
      </c>
      <c r="O16" s="312" t="e">
        <f t="shared" si="6"/>
        <v>#VALUE!</v>
      </c>
      <c r="P16" s="312" t="e">
        <f t="shared" si="7"/>
        <v>#VALUE!</v>
      </c>
      <c r="Q16" s="312" t="e">
        <f t="shared" si="8"/>
        <v>#VALUE!</v>
      </c>
      <c r="R16" s="312" t="e">
        <f t="shared" si="9"/>
        <v>#VALUE!</v>
      </c>
      <c r="S16" s="312" t="e">
        <f t="shared" si="10"/>
        <v>#VALUE!</v>
      </c>
      <c r="T16" s="312" t="e">
        <f t="shared" si="11"/>
        <v>#VALUE!</v>
      </c>
      <c r="U16" s="312" t="e">
        <f t="shared" si="12"/>
        <v>#VALUE!</v>
      </c>
      <c r="V16" s="312" t="e">
        <f t="shared" si="13"/>
        <v>#VALUE!</v>
      </c>
      <c r="W16" s="312" t="e">
        <f t="shared" si="14"/>
        <v>#VALUE!</v>
      </c>
      <c r="X16" s="312" t="e">
        <f t="shared" si="15"/>
        <v>#VALUE!</v>
      </c>
      <c r="Y16" s="312" t="e">
        <f t="shared" si="16"/>
        <v>#VALUE!</v>
      </c>
      <c r="Z16" s="312" t="e">
        <f t="shared" si="17"/>
        <v>#VALUE!</v>
      </c>
      <c r="AA16" s="308"/>
      <c r="AB16" s="307"/>
    </row>
    <row r="17" spans="1:28" ht="16.5" customHeight="1" thickBot="1">
      <c r="A17" s="319">
        <f t="shared" si="0"/>
        <v>6</v>
      </c>
      <c r="B17" s="314" t="str">
        <f t="shared" si="1"/>
        <v/>
      </c>
      <c r="C17" s="321" t="str">
        <f t="shared" si="18"/>
        <v/>
      </c>
      <c r="D17" s="318" t="str">
        <f t="shared" si="19"/>
        <v/>
      </c>
      <c r="E17" s="368" t="e">
        <f t="shared" si="20"/>
        <v>#VALUE!</v>
      </c>
      <c r="F17" s="371"/>
      <c r="G17" s="310"/>
      <c r="H17" s="316">
        <f t="shared" si="2"/>
        <v>6</v>
      </c>
      <c r="I17" s="315">
        <f>'★R5.9.30まで【施設用】施設内療養者一覧'!B17</f>
        <v>0</v>
      </c>
      <c r="J17" s="314" t="str">
        <f>IF('★R5.9.30まで【施設用】施設内療養者一覧'!B17="","",MAX('★R5.9.30まで【施設用】施設内療養者一覧'!E17,$D$7))</f>
        <v/>
      </c>
      <c r="K17" s="313" t="str">
        <f>IF('★R5.9.30まで【施設用】施設内療養者一覧'!B17="","",MIN('★R5.9.30まで【施設用】施設内療養者一覧'!F17,$F$7,J17+14))</f>
        <v/>
      </c>
      <c r="L17" s="312" t="e">
        <f t="shared" si="3"/>
        <v>#VALUE!</v>
      </c>
      <c r="M17" s="312" t="e">
        <f t="shared" si="4"/>
        <v>#VALUE!</v>
      </c>
      <c r="N17" s="312" t="e">
        <f t="shared" si="5"/>
        <v>#VALUE!</v>
      </c>
      <c r="O17" s="312" t="e">
        <f t="shared" si="6"/>
        <v>#VALUE!</v>
      </c>
      <c r="P17" s="312" t="e">
        <f t="shared" si="7"/>
        <v>#VALUE!</v>
      </c>
      <c r="Q17" s="312" t="e">
        <f t="shared" si="8"/>
        <v>#VALUE!</v>
      </c>
      <c r="R17" s="312" t="e">
        <f t="shared" si="9"/>
        <v>#VALUE!</v>
      </c>
      <c r="S17" s="312" t="e">
        <f t="shared" si="10"/>
        <v>#VALUE!</v>
      </c>
      <c r="T17" s="312" t="e">
        <f t="shared" si="11"/>
        <v>#VALUE!</v>
      </c>
      <c r="U17" s="312" t="e">
        <f t="shared" si="12"/>
        <v>#VALUE!</v>
      </c>
      <c r="V17" s="312" t="e">
        <f t="shared" si="13"/>
        <v>#VALUE!</v>
      </c>
      <c r="W17" s="312" t="e">
        <f t="shared" si="14"/>
        <v>#VALUE!</v>
      </c>
      <c r="X17" s="312" t="e">
        <f t="shared" si="15"/>
        <v>#VALUE!</v>
      </c>
      <c r="Y17" s="312" t="e">
        <f t="shared" si="16"/>
        <v>#VALUE!</v>
      </c>
      <c r="Z17" s="312" t="e">
        <f t="shared" si="17"/>
        <v>#VALUE!</v>
      </c>
      <c r="AA17" s="308"/>
      <c r="AB17" s="307"/>
    </row>
    <row r="18" spans="1:28" ht="16.5" customHeight="1" thickBot="1">
      <c r="A18" s="319">
        <f t="shared" si="0"/>
        <v>7</v>
      </c>
      <c r="B18" s="314" t="str">
        <f t="shared" si="1"/>
        <v/>
      </c>
      <c r="C18" s="321" t="str">
        <f t="shared" si="18"/>
        <v/>
      </c>
      <c r="D18" s="318" t="str">
        <f t="shared" si="19"/>
        <v/>
      </c>
      <c r="E18" s="320" t="e">
        <f t="shared" si="20"/>
        <v>#VALUE!</v>
      </c>
      <c r="G18" s="310"/>
      <c r="H18" s="316">
        <f t="shared" si="2"/>
        <v>7</v>
      </c>
      <c r="I18" s="315">
        <f>'★R5.9.30まで【施設用】施設内療養者一覧'!B18</f>
        <v>0</v>
      </c>
      <c r="J18" s="314" t="str">
        <f>IF('★R5.9.30まで【施設用】施設内療養者一覧'!B18="","",MAX('★R5.9.30まで【施設用】施設内療養者一覧'!E18,$D$7))</f>
        <v/>
      </c>
      <c r="K18" s="313" t="str">
        <f>IF('★R5.9.30まで【施設用】施設内療養者一覧'!B18="","",MIN('★R5.9.30まで【施設用】施設内療養者一覧'!F18,$F$7,J18+14))</f>
        <v/>
      </c>
      <c r="L18" s="312" t="e">
        <f t="shared" si="3"/>
        <v>#VALUE!</v>
      </c>
      <c r="M18" s="312" t="e">
        <f t="shared" si="4"/>
        <v>#VALUE!</v>
      </c>
      <c r="N18" s="312" t="e">
        <f t="shared" si="5"/>
        <v>#VALUE!</v>
      </c>
      <c r="O18" s="312" t="e">
        <f t="shared" si="6"/>
        <v>#VALUE!</v>
      </c>
      <c r="P18" s="312" t="e">
        <f t="shared" si="7"/>
        <v>#VALUE!</v>
      </c>
      <c r="Q18" s="312" t="e">
        <f t="shared" si="8"/>
        <v>#VALUE!</v>
      </c>
      <c r="R18" s="312" t="e">
        <f t="shared" si="9"/>
        <v>#VALUE!</v>
      </c>
      <c r="S18" s="312" t="e">
        <f t="shared" si="10"/>
        <v>#VALUE!</v>
      </c>
      <c r="T18" s="312" t="e">
        <f t="shared" si="11"/>
        <v>#VALUE!</v>
      </c>
      <c r="U18" s="312" t="e">
        <f t="shared" si="12"/>
        <v>#VALUE!</v>
      </c>
      <c r="V18" s="312" t="e">
        <f t="shared" si="13"/>
        <v>#VALUE!</v>
      </c>
      <c r="W18" s="312" t="e">
        <f t="shared" si="14"/>
        <v>#VALUE!</v>
      </c>
      <c r="X18" s="312" t="e">
        <f t="shared" si="15"/>
        <v>#VALUE!</v>
      </c>
      <c r="Y18" s="312" t="e">
        <f t="shared" si="16"/>
        <v>#VALUE!</v>
      </c>
      <c r="Z18" s="312" t="e">
        <f t="shared" si="17"/>
        <v>#VALUE!</v>
      </c>
      <c r="AA18" s="308"/>
      <c r="AB18" s="307"/>
    </row>
    <row r="19" spans="1:28" ht="16.5" customHeight="1">
      <c r="A19" s="319">
        <f t="shared" si="0"/>
        <v>8</v>
      </c>
      <c r="B19" s="314" t="str">
        <f t="shared" si="1"/>
        <v/>
      </c>
      <c r="C19" s="321" t="str">
        <f t="shared" si="18"/>
        <v/>
      </c>
      <c r="D19" s="318" t="str">
        <f t="shared" si="19"/>
        <v/>
      </c>
      <c r="E19" s="320" t="e">
        <f t="shared" si="20"/>
        <v>#VALUE!</v>
      </c>
      <c r="F19" s="406" t="s">
        <v>493</v>
      </c>
      <c r="G19" s="310"/>
      <c r="H19" s="316">
        <f t="shared" si="2"/>
        <v>8</v>
      </c>
      <c r="I19" s="315">
        <f>'★R5.9.30まで【施設用】施設内療養者一覧'!B19</f>
        <v>0</v>
      </c>
      <c r="J19" s="314" t="str">
        <f>IF('★R5.9.30まで【施設用】施設内療養者一覧'!B19="","",MAX('★R5.9.30まで【施設用】施設内療養者一覧'!E19,$D$7))</f>
        <v/>
      </c>
      <c r="K19" s="313" t="str">
        <f>IF('★R5.9.30まで【施設用】施設内療養者一覧'!B19="","",MIN('★R5.9.30まで【施設用】施設内療養者一覧'!F19,$F$7,J19+14))</f>
        <v/>
      </c>
      <c r="L19" s="312" t="e">
        <f t="shared" si="3"/>
        <v>#VALUE!</v>
      </c>
      <c r="M19" s="312" t="e">
        <f t="shared" si="4"/>
        <v>#VALUE!</v>
      </c>
      <c r="N19" s="312" t="e">
        <f t="shared" si="5"/>
        <v>#VALUE!</v>
      </c>
      <c r="O19" s="312" t="e">
        <f t="shared" si="6"/>
        <v>#VALUE!</v>
      </c>
      <c r="P19" s="312" t="e">
        <f t="shared" si="7"/>
        <v>#VALUE!</v>
      </c>
      <c r="Q19" s="312" t="e">
        <f t="shared" si="8"/>
        <v>#VALUE!</v>
      </c>
      <c r="R19" s="312" t="e">
        <f t="shared" si="9"/>
        <v>#VALUE!</v>
      </c>
      <c r="S19" s="312" t="e">
        <f t="shared" si="10"/>
        <v>#VALUE!</v>
      </c>
      <c r="T19" s="312" t="e">
        <f t="shared" si="11"/>
        <v>#VALUE!</v>
      </c>
      <c r="U19" s="312" t="e">
        <f t="shared" si="12"/>
        <v>#VALUE!</v>
      </c>
      <c r="V19" s="312" t="e">
        <f t="shared" si="13"/>
        <v>#VALUE!</v>
      </c>
      <c r="W19" s="312" t="e">
        <f t="shared" si="14"/>
        <v>#VALUE!</v>
      </c>
      <c r="X19" s="312" t="e">
        <f t="shared" si="15"/>
        <v>#VALUE!</v>
      </c>
      <c r="Y19" s="312" t="e">
        <f t="shared" si="16"/>
        <v>#VALUE!</v>
      </c>
      <c r="Z19" s="312" t="e">
        <f t="shared" si="17"/>
        <v>#VALUE!</v>
      </c>
      <c r="AA19" s="308"/>
      <c r="AB19" s="307"/>
    </row>
    <row r="20" spans="1:28" ht="16.5" customHeight="1" thickBot="1">
      <c r="A20" s="319">
        <f t="shared" si="0"/>
        <v>9</v>
      </c>
      <c r="B20" s="314" t="str">
        <f t="shared" si="1"/>
        <v/>
      </c>
      <c r="C20" s="321" t="str">
        <f t="shared" si="18"/>
        <v/>
      </c>
      <c r="D20" s="318" t="str">
        <f t="shared" si="19"/>
        <v/>
      </c>
      <c r="E20" s="320" t="e">
        <f t="shared" si="20"/>
        <v>#VALUE!</v>
      </c>
      <c r="F20" s="373">
        <f>MIN(E142+F17,F12)-F17</f>
        <v>0</v>
      </c>
      <c r="G20" s="310"/>
      <c r="H20" s="316">
        <f t="shared" si="2"/>
        <v>9</v>
      </c>
      <c r="I20" s="315">
        <f>'★R5.9.30まで【施設用】施設内療養者一覧'!B20</f>
        <v>0</v>
      </c>
      <c r="J20" s="314" t="str">
        <f>IF('★R5.9.30まで【施設用】施設内療養者一覧'!B20="","",MAX('★R5.9.30まで【施設用】施設内療養者一覧'!E20,$D$7))</f>
        <v/>
      </c>
      <c r="K20" s="313" t="str">
        <f>IF('★R5.9.30まで【施設用】施設内療養者一覧'!B20="","",MIN('★R5.9.30まで【施設用】施設内療養者一覧'!F20,$F$7,J20+14))</f>
        <v/>
      </c>
      <c r="L20" s="312" t="e">
        <f t="shared" si="3"/>
        <v>#VALUE!</v>
      </c>
      <c r="M20" s="312" t="e">
        <f t="shared" si="4"/>
        <v>#VALUE!</v>
      </c>
      <c r="N20" s="312" t="e">
        <f t="shared" si="5"/>
        <v>#VALUE!</v>
      </c>
      <c r="O20" s="312" t="e">
        <f t="shared" si="6"/>
        <v>#VALUE!</v>
      </c>
      <c r="P20" s="312" t="e">
        <f t="shared" si="7"/>
        <v>#VALUE!</v>
      </c>
      <c r="Q20" s="312" t="e">
        <f t="shared" si="8"/>
        <v>#VALUE!</v>
      </c>
      <c r="R20" s="312" t="e">
        <f t="shared" si="9"/>
        <v>#VALUE!</v>
      </c>
      <c r="S20" s="312" t="e">
        <f t="shared" si="10"/>
        <v>#VALUE!</v>
      </c>
      <c r="T20" s="312" t="e">
        <f t="shared" si="11"/>
        <v>#VALUE!</v>
      </c>
      <c r="U20" s="312" t="e">
        <f t="shared" si="12"/>
        <v>#VALUE!</v>
      </c>
      <c r="V20" s="312" t="e">
        <f t="shared" si="13"/>
        <v>#VALUE!</v>
      </c>
      <c r="W20" s="312" t="e">
        <f t="shared" si="14"/>
        <v>#VALUE!</v>
      </c>
      <c r="X20" s="312" t="e">
        <f t="shared" si="15"/>
        <v>#VALUE!</v>
      </c>
      <c r="Y20" s="312" t="e">
        <f t="shared" si="16"/>
        <v>#VALUE!</v>
      </c>
      <c r="Z20" s="312" t="e">
        <f t="shared" si="17"/>
        <v>#VALUE!</v>
      </c>
      <c r="AA20" s="308"/>
      <c r="AB20" s="307"/>
    </row>
    <row r="21" spans="1:28" ht="16.5" customHeight="1">
      <c r="A21" s="319">
        <f t="shared" si="0"/>
        <v>10</v>
      </c>
      <c r="B21" s="314" t="str">
        <f t="shared" si="1"/>
        <v/>
      </c>
      <c r="C21" s="321" t="str">
        <f t="shared" si="18"/>
        <v/>
      </c>
      <c r="D21" s="318" t="str">
        <f t="shared" si="19"/>
        <v/>
      </c>
      <c r="E21" s="320" t="e">
        <f t="shared" si="20"/>
        <v>#VALUE!</v>
      </c>
      <c r="F21" s="310"/>
      <c r="G21" s="310"/>
      <c r="H21" s="316">
        <f t="shared" si="2"/>
        <v>10</v>
      </c>
      <c r="I21" s="315">
        <f>'★R5.9.30まで【施設用】施設内療養者一覧'!B21</f>
        <v>0</v>
      </c>
      <c r="J21" s="314" t="str">
        <f>IF('★R5.9.30まで【施設用】施設内療養者一覧'!B21="","",MAX('★R5.9.30まで【施設用】施設内療養者一覧'!E21,$D$7))</f>
        <v/>
      </c>
      <c r="K21" s="313" t="str">
        <f>IF('★R5.9.30まで【施設用】施設内療養者一覧'!B21="","",MIN('★R5.9.30まで【施設用】施設内療養者一覧'!F21,$F$7,J21+14))</f>
        <v/>
      </c>
      <c r="L21" s="312" t="e">
        <f t="shared" si="3"/>
        <v>#VALUE!</v>
      </c>
      <c r="M21" s="312" t="e">
        <f t="shared" si="4"/>
        <v>#VALUE!</v>
      </c>
      <c r="N21" s="312" t="e">
        <f t="shared" si="5"/>
        <v>#VALUE!</v>
      </c>
      <c r="O21" s="312" t="e">
        <f t="shared" si="6"/>
        <v>#VALUE!</v>
      </c>
      <c r="P21" s="312" t="e">
        <f t="shared" si="7"/>
        <v>#VALUE!</v>
      </c>
      <c r="Q21" s="312" t="e">
        <f t="shared" si="8"/>
        <v>#VALUE!</v>
      </c>
      <c r="R21" s="312" t="e">
        <f t="shared" si="9"/>
        <v>#VALUE!</v>
      </c>
      <c r="S21" s="312" t="e">
        <f t="shared" si="10"/>
        <v>#VALUE!</v>
      </c>
      <c r="T21" s="312" t="e">
        <f t="shared" si="11"/>
        <v>#VALUE!</v>
      </c>
      <c r="U21" s="312" t="e">
        <f t="shared" si="12"/>
        <v>#VALUE!</v>
      </c>
      <c r="V21" s="312" t="e">
        <f t="shared" si="13"/>
        <v>#VALUE!</v>
      </c>
      <c r="W21" s="312" t="e">
        <f t="shared" si="14"/>
        <v>#VALUE!</v>
      </c>
      <c r="X21" s="312" t="e">
        <f t="shared" si="15"/>
        <v>#VALUE!</v>
      </c>
      <c r="Y21" s="312" t="e">
        <f t="shared" si="16"/>
        <v>#VALUE!</v>
      </c>
      <c r="Z21" s="312" t="e">
        <f t="shared" si="17"/>
        <v>#VALUE!</v>
      </c>
      <c r="AA21" s="308"/>
      <c r="AB21" s="307"/>
    </row>
    <row r="22" spans="1:28" ht="16.5" customHeight="1">
      <c r="A22" s="319">
        <f t="shared" si="0"/>
        <v>11</v>
      </c>
      <c r="B22" s="314" t="str">
        <f t="shared" si="1"/>
        <v/>
      </c>
      <c r="C22" s="321" t="str">
        <f t="shared" si="18"/>
        <v/>
      </c>
      <c r="D22" s="318" t="str">
        <f t="shared" si="19"/>
        <v/>
      </c>
      <c r="E22" s="320" t="e">
        <f t="shared" si="20"/>
        <v>#VALUE!</v>
      </c>
      <c r="F22" s="310"/>
      <c r="G22" s="310"/>
      <c r="H22" s="316">
        <f t="shared" si="2"/>
        <v>11</v>
      </c>
      <c r="I22" s="315">
        <f>'★R5.9.30まで【施設用】施設内療養者一覧'!B22</f>
        <v>0</v>
      </c>
      <c r="J22" s="314" t="str">
        <f>IF('★R5.9.30まで【施設用】施設内療養者一覧'!B22="","",MAX('★R5.9.30まで【施設用】施設内療養者一覧'!E22,$D$7))</f>
        <v/>
      </c>
      <c r="K22" s="313" t="str">
        <f>IF('★R5.9.30まで【施設用】施設内療養者一覧'!B22="","",MIN('★R5.9.30まで【施設用】施設内療養者一覧'!F22,$F$7,J22+14))</f>
        <v/>
      </c>
      <c r="L22" s="312" t="e">
        <f t="shared" si="3"/>
        <v>#VALUE!</v>
      </c>
      <c r="M22" s="312" t="e">
        <f t="shared" si="4"/>
        <v>#VALUE!</v>
      </c>
      <c r="N22" s="312" t="e">
        <f t="shared" si="5"/>
        <v>#VALUE!</v>
      </c>
      <c r="O22" s="312" t="e">
        <f t="shared" si="6"/>
        <v>#VALUE!</v>
      </c>
      <c r="P22" s="312" t="e">
        <f t="shared" si="7"/>
        <v>#VALUE!</v>
      </c>
      <c r="Q22" s="312" t="e">
        <f t="shared" si="8"/>
        <v>#VALUE!</v>
      </c>
      <c r="R22" s="312" t="e">
        <f t="shared" si="9"/>
        <v>#VALUE!</v>
      </c>
      <c r="S22" s="312" t="e">
        <f t="shared" si="10"/>
        <v>#VALUE!</v>
      </c>
      <c r="T22" s="312" t="e">
        <f t="shared" si="11"/>
        <v>#VALUE!</v>
      </c>
      <c r="U22" s="312" t="e">
        <f t="shared" si="12"/>
        <v>#VALUE!</v>
      </c>
      <c r="V22" s="312" t="e">
        <f t="shared" si="13"/>
        <v>#VALUE!</v>
      </c>
      <c r="W22" s="312" t="e">
        <f t="shared" si="14"/>
        <v>#VALUE!</v>
      </c>
      <c r="X22" s="312" t="e">
        <f t="shared" si="15"/>
        <v>#VALUE!</v>
      </c>
      <c r="Y22" s="312" t="e">
        <f t="shared" si="16"/>
        <v>#VALUE!</v>
      </c>
      <c r="Z22" s="312" t="e">
        <f t="shared" si="17"/>
        <v>#VALUE!</v>
      </c>
      <c r="AA22" s="308"/>
      <c r="AB22" s="307"/>
    </row>
    <row r="23" spans="1:28" ht="16.5" customHeight="1">
      <c r="A23" s="319">
        <f t="shared" si="0"/>
        <v>12</v>
      </c>
      <c r="B23" s="314" t="str">
        <f t="shared" si="1"/>
        <v/>
      </c>
      <c r="C23" s="321" t="str">
        <f t="shared" si="18"/>
        <v/>
      </c>
      <c r="D23" s="318" t="str">
        <f t="shared" si="19"/>
        <v/>
      </c>
      <c r="E23" s="320" t="e">
        <f t="shared" si="20"/>
        <v>#VALUE!</v>
      </c>
      <c r="F23" s="310"/>
      <c r="G23" s="310"/>
      <c r="H23" s="316">
        <f t="shared" si="2"/>
        <v>12</v>
      </c>
      <c r="I23" s="315">
        <f>'★R5.9.30まで【施設用】施設内療養者一覧'!B23</f>
        <v>0</v>
      </c>
      <c r="J23" s="314" t="str">
        <f>IF('★R5.9.30まで【施設用】施設内療養者一覧'!B23="","",MAX('★R5.9.30まで【施設用】施設内療養者一覧'!E23,$D$7))</f>
        <v/>
      </c>
      <c r="K23" s="313" t="str">
        <f>IF('★R5.9.30まで【施設用】施設内療養者一覧'!B23="","",MIN('★R5.9.30まで【施設用】施設内療養者一覧'!F23,$F$7,J23+14))</f>
        <v/>
      </c>
      <c r="L23" s="312" t="e">
        <f t="shared" si="3"/>
        <v>#VALUE!</v>
      </c>
      <c r="M23" s="312" t="e">
        <f t="shared" si="4"/>
        <v>#VALUE!</v>
      </c>
      <c r="N23" s="312" t="e">
        <f t="shared" si="5"/>
        <v>#VALUE!</v>
      </c>
      <c r="O23" s="312" t="e">
        <f t="shared" si="6"/>
        <v>#VALUE!</v>
      </c>
      <c r="P23" s="312" t="e">
        <f t="shared" si="7"/>
        <v>#VALUE!</v>
      </c>
      <c r="Q23" s="312" t="e">
        <f t="shared" si="8"/>
        <v>#VALUE!</v>
      </c>
      <c r="R23" s="312" t="e">
        <f t="shared" si="9"/>
        <v>#VALUE!</v>
      </c>
      <c r="S23" s="312" t="e">
        <f t="shared" si="10"/>
        <v>#VALUE!</v>
      </c>
      <c r="T23" s="312" t="e">
        <f t="shared" si="11"/>
        <v>#VALUE!</v>
      </c>
      <c r="U23" s="312" t="e">
        <f t="shared" si="12"/>
        <v>#VALUE!</v>
      </c>
      <c r="V23" s="312" t="e">
        <f t="shared" si="13"/>
        <v>#VALUE!</v>
      </c>
      <c r="W23" s="312" t="e">
        <f t="shared" si="14"/>
        <v>#VALUE!</v>
      </c>
      <c r="X23" s="312" t="e">
        <f t="shared" si="15"/>
        <v>#VALUE!</v>
      </c>
      <c r="Y23" s="312" t="e">
        <f t="shared" si="16"/>
        <v>#VALUE!</v>
      </c>
      <c r="Z23" s="312" t="e">
        <f t="shared" si="17"/>
        <v>#VALUE!</v>
      </c>
      <c r="AA23" s="308"/>
      <c r="AB23" s="307"/>
    </row>
    <row r="24" spans="1:28" ht="16.5" customHeight="1">
      <c r="A24" s="319">
        <f t="shared" si="0"/>
        <v>13</v>
      </c>
      <c r="B24" s="314" t="str">
        <f t="shared" si="1"/>
        <v/>
      </c>
      <c r="C24" s="321" t="str">
        <f t="shared" si="18"/>
        <v/>
      </c>
      <c r="D24" s="318" t="str">
        <f t="shared" si="19"/>
        <v/>
      </c>
      <c r="E24" s="320" t="e">
        <f t="shared" si="20"/>
        <v>#VALUE!</v>
      </c>
      <c r="F24" s="310"/>
      <c r="G24" s="310"/>
      <c r="H24" s="316">
        <f t="shared" si="2"/>
        <v>13</v>
      </c>
      <c r="I24" s="315">
        <f>'★R5.9.30まで【施設用】施設内療養者一覧'!B24</f>
        <v>0</v>
      </c>
      <c r="J24" s="314" t="str">
        <f>IF('★R5.9.30まで【施設用】施設内療養者一覧'!B24="","",MAX('★R5.9.30まで【施設用】施設内療養者一覧'!E24,$D$7))</f>
        <v/>
      </c>
      <c r="K24" s="313" t="str">
        <f>IF('★R5.9.30まで【施設用】施設内療養者一覧'!B24="","",MIN('★R5.9.30まで【施設用】施設内療養者一覧'!F24,$F$7,J24+14))</f>
        <v/>
      </c>
      <c r="L24" s="312" t="e">
        <f t="shared" si="3"/>
        <v>#VALUE!</v>
      </c>
      <c r="M24" s="312" t="e">
        <f t="shared" si="4"/>
        <v>#VALUE!</v>
      </c>
      <c r="N24" s="312" t="e">
        <f t="shared" si="5"/>
        <v>#VALUE!</v>
      </c>
      <c r="O24" s="312" t="e">
        <f t="shared" si="6"/>
        <v>#VALUE!</v>
      </c>
      <c r="P24" s="312" t="e">
        <f t="shared" si="7"/>
        <v>#VALUE!</v>
      </c>
      <c r="Q24" s="312" t="e">
        <f t="shared" si="8"/>
        <v>#VALUE!</v>
      </c>
      <c r="R24" s="312" t="e">
        <f t="shared" si="9"/>
        <v>#VALUE!</v>
      </c>
      <c r="S24" s="312" t="e">
        <f t="shared" si="10"/>
        <v>#VALUE!</v>
      </c>
      <c r="T24" s="312" t="e">
        <f t="shared" si="11"/>
        <v>#VALUE!</v>
      </c>
      <c r="U24" s="312" t="e">
        <f t="shared" si="12"/>
        <v>#VALUE!</v>
      </c>
      <c r="V24" s="312" t="e">
        <f t="shared" si="13"/>
        <v>#VALUE!</v>
      </c>
      <c r="W24" s="312" t="e">
        <f t="shared" si="14"/>
        <v>#VALUE!</v>
      </c>
      <c r="X24" s="312" t="e">
        <f t="shared" si="15"/>
        <v>#VALUE!</v>
      </c>
      <c r="Y24" s="312" t="e">
        <f t="shared" si="16"/>
        <v>#VALUE!</v>
      </c>
      <c r="Z24" s="312" t="e">
        <f t="shared" si="17"/>
        <v>#VALUE!</v>
      </c>
      <c r="AA24" s="308"/>
      <c r="AB24" s="307"/>
    </row>
    <row r="25" spans="1:28" ht="16.5" customHeight="1">
      <c r="A25" s="319">
        <f t="shared" si="0"/>
        <v>14</v>
      </c>
      <c r="B25" s="314" t="str">
        <f t="shared" si="1"/>
        <v/>
      </c>
      <c r="C25" s="321" t="str">
        <f t="shared" si="18"/>
        <v/>
      </c>
      <c r="D25" s="318" t="str">
        <f t="shared" si="19"/>
        <v/>
      </c>
      <c r="E25" s="320" t="e">
        <f t="shared" si="20"/>
        <v>#VALUE!</v>
      </c>
      <c r="F25" s="310"/>
      <c r="G25" s="310"/>
      <c r="H25" s="316">
        <f t="shared" si="2"/>
        <v>14</v>
      </c>
      <c r="I25" s="315">
        <f>'★R5.9.30まで【施設用】施設内療養者一覧'!B25</f>
        <v>0</v>
      </c>
      <c r="J25" s="314" t="str">
        <f>IF('★R5.9.30まで【施設用】施設内療養者一覧'!B25="","",MAX('★R5.9.30まで【施設用】施設内療養者一覧'!E25,$D$7))</f>
        <v/>
      </c>
      <c r="K25" s="313" t="str">
        <f>IF('★R5.9.30まで【施設用】施設内療養者一覧'!B25="","",MIN('★R5.9.30まで【施設用】施設内療養者一覧'!F25,$F$7,J25+14))</f>
        <v/>
      </c>
      <c r="L25" s="312" t="e">
        <f t="shared" si="3"/>
        <v>#VALUE!</v>
      </c>
      <c r="M25" s="312" t="e">
        <f t="shared" si="4"/>
        <v>#VALUE!</v>
      </c>
      <c r="N25" s="312" t="e">
        <f t="shared" si="5"/>
        <v>#VALUE!</v>
      </c>
      <c r="O25" s="312" t="e">
        <f t="shared" si="6"/>
        <v>#VALUE!</v>
      </c>
      <c r="P25" s="312" t="e">
        <f t="shared" si="7"/>
        <v>#VALUE!</v>
      </c>
      <c r="Q25" s="312" t="e">
        <f t="shared" si="8"/>
        <v>#VALUE!</v>
      </c>
      <c r="R25" s="312" t="e">
        <f t="shared" si="9"/>
        <v>#VALUE!</v>
      </c>
      <c r="S25" s="312" t="e">
        <f t="shared" si="10"/>
        <v>#VALUE!</v>
      </c>
      <c r="T25" s="312" t="e">
        <f t="shared" si="11"/>
        <v>#VALUE!</v>
      </c>
      <c r="U25" s="312" t="e">
        <f t="shared" si="12"/>
        <v>#VALUE!</v>
      </c>
      <c r="V25" s="312" t="e">
        <f t="shared" si="13"/>
        <v>#VALUE!</v>
      </c>
      <c r="W25" s="312" t="e">
        <f t="shared" si="14"/>
        <v>#VALUE!</v>
      </c>
      <c r="X25" s="312" t="e">
        <f t="shared" si="15"/>
        <v>#VALUE!</v>
      </c>
      <c r="Y25" s="312" t="e">
        <f t="shared" si="16"/>
        <v>#VALUE!</v>
      </c>
      <c r="Z25" s="312" t="e">
        <f t="shared" si="17"/>
        <v>#VALUE!</v>
      </c>
      <c r="AA25" s="308"/>
      <c r="AB25" s="307"/>
    </row>
    <row r="26" spans="1:28" ht="16.5" customHeight="1">
      <c r="A26" s="319">
        <f t="shared" si="0"/>
        <v>15</v>
      </c>
      <c r="B26" s="314" t="str">
        <f t="shared" si="1"/>
        <v/>
      </c>
      <c r="C26" s="321" t="str">
        <f t="shared" si="18"/>
        <v/>
      </c>
      <c r="D26" s="318" t="str">
        <f t="shared" si="19"/>
        <v/>
      </c>
      <c r="E26" s="320" t="e">
        <f t="shared" si="20"/>
        <v>#VALUE!</v>
      </c>
      <c r="F26" s="310"/>
      <c r="G26" s="310"/>
      <c r="H26" s="316">
        <f t="shared" si="2"/>
        <v>15</v>
      </c>
      <c r="I26" s="315">
        <f>'★R5.9.30まで【施設用】施設内療養者一覧'!B26</f>
        <v>0</v>
      </c>
      <c r="J26" s="314" t="str">
        <f>IF('★R5.9.30まで【施設用】施設内療養者一覧'!B26="","",MAX('★R5.9.30まで【施設用】施設内療養者一覧'!E26,$D$7))</f>
        <v/>
      </c>
      <c r="K26" s="313" t="str">
        <f>IF('★R5.9.30まで【施設用】施設内療養者一覧'!B26="","",MIN('★R5.9.30まで【施設用】施設内療養者一覧'!F26,$F$7,J26+14))</f>
        <v/>
      </c>
      <c r="L26" s="312" t="e">
        <f t="shared" si="3"/>
        <v>#VALUE!</v>
      </c>
      <c r="M26" s="312" t="e">
        <f t="shared" si="4"/>
        <v>#VALUE!</v>
      </c>
      <c r="N26" s="312" t="e">
        <f t="shared" si="5"/>
        <v>#VALUE!</v>
      </c>
      <c r="O26" s="312" t="e">
        <f t="shared" si="6"/>
        <v>#VALUE!</v>
      </c>
      <c r="P26" s="312" t="e">
        <f t="shared" si="7"/>
        <v>#VALUE!</v>
      </c>
      <c r="Q26" s="312" t="e">
        <f t="shared" si="8"/>
        <v>#VALUE!</v>
      </c>
      <c r="R26" s="312" t="e">
        <f t="shared" si="9"/>
        <v>#VALUE!</v>
      </c>
      <c r="S26" s="312" t="e">
        <f t="shared" si="10"/>
        <v>#VALUE!</v>
      </c>
      <c r="T26" s="312" t="e">
        <f t="shared" si="11"/>
        <v>#VALUE!</v>
      </c>
      <c r="U26" s="312" t="e">
        <f t="shared" si="12"/>
        <v>#VALUE!</v>
      </c>
      <c r="V26" s="312" t="e">
        <f t="shared" si="13"/>
        <v>#VALUE!</v>
      </c>
      <c r="W26" s="312" t="e">
        <f t="shared" si="14"/>
        <v>#VALUE!</v>
      </c>
      <c r="X26" s="312" t="e">
        <f t="shared" si="15"/>
        <v>#VALUE!</v>
      </c>
      <c r="Y26" s="312" t="e">
        <f t="shared" si="16"/>
        <v>#VALUE!</v>
      </c>
      <c r="Z26" s="312" t="e">
        <f t="shared" si="17"/>
        <v>#VALUE!</v>
      </c>
      <c r="AA26" s="308"/>
      <c r="AB26" s="307"/>
    </row>
    <row r="27" spans="1:28" ht="16.5" customHeight="1">
      <c r="A27" s="319">
        <f t="shared" si="0"/>
        <v>16</v>
      </c>
      <c r="B27" s="314" t="str">
        <f t="shared" si="1"/>
        <v/>
      </c>
      <c r="C27" s="321" t="str">
        <f t="shared" si="18"/>
        <v/>
      </c>
      <c r="D27" s="318" t="str">
        <f t="shared" si="19"/>
        <v/>
      </c>
      <c r="E27" s="320" t="e">
        <f t="shared" si="20"/>
        <v>#VALUE!</v>
      </c>
      <c r="F27" s="310"/>
      <c r="G27" s="310"/>
      <c r="H27" s="316">
        <f t="shared" si="2"/>
        <v>16</v>
      </c>
      <c r="I27" s="315">
        <f>'★R5.9.30まで【施設用】施設内療養者一覧'!B27</f>
        <v>0</v>
      </c>
      <c r="J27" s="314" t="str">
        <f>IF('★R5.9.30まで【施設用】施設内療養者一覧'!B27="","",MAX('★R5.9.30まで【施設用】施設内療養者一覧'!E27,$D$7))</f>
        <v/>
      </c>
      <c r="K27" s="313" t="str">
        <f>IF('★R5.9.30まで【施設用】施設内療養者一覧'!B27="","",MIN('★R5.9.30まで【施設用】施設内療養者一覧'!F27,$F$7,J27+14))</f>
        <v/>
      </c>
      <c r="L27" s="312" t="e">
        <f t="shared" si="3"/>
        <v>#VALUE!</v>
      </c>
      <c r="M27" s="312" t="e">
        <f t="shared" si="4"/>
        <v>#VALUE!</v>
      </c>
      <c r="N27" s="312" t="e">
        <f t="shared" si="5"/>
        <v>#VALUE!</v>
      </c>
      <c r="O27" s="312" t="e">
        <f t="shared" si="6"/>
        <v>#VALUE!</v>
      </c>
      <c r="P27" s="312" t="e">
        <f t="shared" si="7"/>
        <v>#VALUE!</v>
      </c>
      <c r="Q27" s="312" t="e">
        <f t="shared" si="8"/>
        <v>#VALUE!</v>
      </c>
      <c r="R27" s="312" t="e">
        <f t="shared" si="9"/>
        <v>#VALUE!</v>
      </c>
      <c r="S27" s="312" t="e">
        <f t="shared" si="10"/>
        <v>#VALUE!</v>
      </c>
      <c r="T27" s="312" t="e">
        <f t="shared" si="11"/>
        <v>#VALUE!</v>
      </c>
      <c r="U27" s="312" t="e">
        <f t="shared" si="12"/>
        <v>#VALUE!</v>
      </c>
      <c r="V27" s="312" t="e">
        <f t="shared" si="13"/>
        <v>#VALUE!</v>
      </c>
      <c r="W27" s="312" t="e">
        <f t="shared" si="14"/>
        <v>#VALUE!</v>
      </c>
      <c r="X27" s="312" t="e">
        <f t="shared" si="15"/>
        <v>#VALUE!</v>
      </c>
      <c r="Y27" s="312" t="e">
        <f t="shared" si="16"/>
        <v>#VALUE!</v>
      </c>
      <c r="Z27" s="312" t="e">
        <f t="shared" si="17"/>
        <v>#VALUE!</v>
      </c>
      <c r="AA27" s="308"/>
      <c r="AB27" s="307"/>
    </row>
    <row r="28" spans="1:28" ht="16.5" customHeight="1">
      <c r="A28" s="319">
        <f t="shared" si="0"/>
        <v>17</v>
      </c>
      <c r="B28" s="314" t="str">
        <f t="shared" si="1"/>
        <v/>
      </c>
      <c r="C28" s="321" t="str">
        <f t="shared" si="18"/>
        <v/>
      </c>
      <c r="D28" s="318" t="str">
        <f t="shared" si="19"/>
        <v/>
      </c>
      <c r="E28" s="320" t="e">
        <f t="shared" si="20"/>
        <v>#VALUE!</v>
      </c>
      <c r="F28" s="310"/>
      <c r="G28" s="310"/>
      <c r="H28" s="316">
        <f t="shared" si="2"/>
        <v>17</v>
      </c>
      <c r="I28" s="315">
        <f>'★R5.9.30まで【施設用】施設内療養者一覧'!B28</f>
        <v>0</v>
      </c>
      <c r="J28" s="314" t="str">
        <f>IF('★R5.9.30まで【施設用】施設内療養者一覧'!B28="","",MAX('★R5.9.30まで【施設用】施設内療養者一覧'!E28,$D$7))</f>
        <v/>
      </c>
      <c r="K28" s="313" t="str">
        <f>IF('★R5.9.30まで【施設用】施設内療養者一覧'!B28="","",MIN('★R5.9.30まで【施設用】施設内療養者一覧'!F28,$F$7,J28+14))</f>
        <v/>
      </c>
      <c r="L28" s="312" t="e">
        <f t="shared" si="3"/>
        <v>#VALUE!</v>
      </c>
      <c r="M28" s="312" t="e">
        <f t="shared" si="4"/>
        <v>#VALUE!</v>
      </c>
      <c r="N28" s="312" t="e">
        <f t="shared" si="5"/>
        <v>#VALUE!</v>
      </c>
      <c r="O28" s="312" t="e">
        <f t="shared" si="6"/>
        <v>#VALUE!</v>
      </c>
      <c r="P28" s="312" t="e">
        <f t="shared" si="7"/>
        <v>#VALUE!</v>
      </c>
      <c r="Q28" s="312" t="e">
        <f t="shared" si="8"/>
        <v>#VALUE!</v>
      </c>
      <c r="R28" s="312" t="e">
        <f t="shared" si="9"/>
        <v>#VALUE!</v>
      </c>
      <c r="S28" s="312" t="e">
        <f t="shared" si="10"/>
        <v>#VALUE!</v>
      </c>
      <c r="T28" s="312" t="e">
        <f t="shared" si="11"/>
        <v>#VALUE!</v>
      </c>
      <c r="U28" s="312" t="e">
        <f t="shared" si="12"/>
        <v>#VALUE!</v>
      </c>
      <c r="V28" s="312" t="e">
        <f t="shared" si="13"/>
        <v>#VALUE!</v>
      </c>
      <c r="W28" s="312" t="e">
        <f t="shared" si="14"/>
        <v>#VALUE!</v>
      </c>
      <c r="X28" s="312" t="e">
        <f t="shared" si="15"/>
        <v>#VALUE!</v>
      </c>
      <c r="Y28" s="312" t="e">
        <f t="shared" si="16"/>
        <v>#VALUE!</v>
      </c>
      <c r="Z28" s="312" t="e">
        <f t="shared" si="17"/>
        <v>#VALUE!</v>
      </c>
      <c r="AA28" s="308"/>
      <c r="AB28" s="307"/>
    </row>
    <row r="29" spans="1:28" ht="16.5" customHeight="1">
      <c r="A29" s="319">
        <f t="shared" si="0"/>
        <v>18</v>
      </c>
      <c r="B29" s="314" t="str">
        <f t="shared" si="1"/>
        <v/>
      </c>
      <c r="C29" s="321" t="str">
        <f t="shared" si="18"/>
        <v/>
      </c>
      <c r="D29" s="318" t="str">
        <f t="shared" si="19"/>
        <v/>
      </c>
      <c r="E29" s="320" t="e">
        <f t="shared" si="20"/>
        <v>#VALUE!</v>
      </c>
      <c r="F29" s="310"/>
      <c r="G29" s="310"/>
      <c r="H29" s="316">
        <f t="shared" si="2"/>
        <v>18</v>
      </c>
      <c r="I29" s="315">
        <f>'★R5.9.30まで【施設用】施設内療養者一覧'!B29</f>
        <v>0</v>
      </c>
      <c r="J29" s="314" t="str">
        <f>IF('★R5.9.30まで【施設用】施設内療養者一覧'!B29="","",MAX('★R5.9.30まで【施設用】施設内療養者一覧'!E29,$D$7))</f>
        <v/>
      </c>
      <c r="K29" s="313" t="str">
        <f>IF('★R5.9.30まで【施設用】施設内療養者一覧'!B29="","",MIN('★R5.9.30まで【施設用】施設内療養者一覧'!F29,$F$7,J29+14))</f>
        <v/>
      </c>
      <c r="L29" s="312" t="e">
        <f t="shared" si="3"/>
        <v>#VALUE!</v>
      </c>
      <c r="M29" s="312" t="e">
        <f t="shared" si="4"/>
        <v>#VALUE!</v>
      </c>
      <c r="N29" s="312" t="e">
        <f t="shared" si="5"/>
        <v>#VALUE!</v>
      </c>
      <c r="O29" s="312" t="e">
        <f t="shared" si="6"/>
        <v>#VALUE!</v>
      </c>
      <c r="P29" s="312" t="e">
        <f t="shared" si="7"/>
        <v>#VALUE!</v>
      </c>
      <c r="Q29" s="312" t="e">
        <f t="shared" si="8"/>
        <v>#VALUE!</v>
      </c>
      <c r="R29" s="312" t="e">
        <f t="shared" si="9"/>
        <v>#VALUE!</v>
      </c>
      <c r="S29" s="312" t="e">
        <f t="shared" si="10"/>
        <v>#VALUE!</v>
      </c>
      <c r="T29" s="312" t="e">
        <f t="shared" si="11"/>
        <v>#VALUE!</v>
      </c>
      <c r="U29" s="312" t="e">
        <f t="shared" si="12"/>
        <v>#VALUE!</v>
      </c>
      <c r="V29" s="312" t="e">
        <f t="shared" si="13"/>
        <v>#VALUE!</v>
      </c>
      <c r="W29" s="312" t="e">
        <f t="shared" si="14"/>
        <v>#VALUE!</v>
      </c>
      <c r="X29" s="312" t="e">
        <f t="shared" si="15"/>
        <v>#VALUE!</v>
      </c>
      <c r="Y29" s="312" t="e">
        <f t="shared" si="16"/>
        <v>#VALUE!</v>
      </c>
      <c r="Z29" s="312" t="e">
        <f t="shared" si="17"/>
        <v>#VALUE!</v>
      </c>
      <c r="AA29" s="308"/>
      <c r="AB29" s="307"/>
    </row>
    <row r="30" spans="1:28" ht="16.5" customHeight="1">
      <c r="A30" s="319">
        <f t="shared" si="0"/>
        <v>19</v>
      </c>
      <c r="B30" s="314" t="str">
        <f t="shared" si="1"/>
        <v/>
      </c>
      <c r="C30" s="321" t="str">
        <f t="shared" si="18"/>
        <v/>
      </c>
      <c r="D30" s="318" t="str">
        <f t="shared" si="19"/>
        <v/>
      </c>
      <c r="E30" s="320" t="e">
        <f t="shared" si="20"/>
        <v>#VALUE!</v>
      </c>
      <c r="F30" s="310"/>
      <c r="G30" s="310"/>
      <c r="H30" s="316">
        <f t="shared" si="2"/>
        <v>19</v>
      </c>
      <c r="I30" s="315">
        <f>'★R5.9.30まで【施設用】施設内療養者一覧'!B30</f>
        <v>0</v>
      </c>
      <c r="J30" s="314" t="str">
        <f>IF('★R5.9.30まで【施設用】施設内療養者一覧'!B30="","",MAX('★R5.9.30まで【施設用】施設内療養者一覧'!E30,$D$7))</f>
        <v/>
      </c>
      <c r="K30" s="313" t="str">
        <f>IF('★R5.9.30まで【施設用】施設内療養者一覧'!B30="","",MIN('★R5.9.30まで【施設用】施設内療養者一覧'!F30,$F$7,J30+14))</f>
        <v/>
      </c>
      <c r="L30" s="312" t="e">
        <f t="shared" si="3"/>
        <v>#VALUE!</v>
      </c>
      <c r="M30" s="312" t="e">
        <f t="shared" si="4"/>
        <v>#VALUE!</v>
      </c>
      <c r="N30" s="312" t="e">
        <f t="shared" si="5"/>
        <v>#VALUE!</v>
      </c>
      <c r="O30" s="312" t="e">
        <f t="shared" si="6"/>
        <v>#VALUE!</v>
      </c>
      <c r="P30" s="312" t="e">
        <f t="shared" si="7"/>
        <v>#VALUE!</v>
      </c>
      <c r="Q30" s="312" t="e">
        <f t="shared" si="8"/>
        <v>#VALUE!</v>
      </c>
      <c r="R30" s="312" t="e">
        <f t="shared" si="9"/>
        <v>#VALUE!</v>
      </c>
      <c r="S30" s="312" t="e">
        <f t="shared" si="10"/>
        <v>#VALUE!</v>
      </c>
      <c r="T30" s="312" t="e">
        <f t="shared" si="11"/>
        <v>#VALUE!</v>
      </c>
      <c r="U30" s="312" t="e">
        <f t="shared" si="12"/>
        <v>#VALUE!</v>
      </c>
      <c r="V30" s="312" t="e">
        <f t="shared" si="13"/>
        <v>#VALUE!</v>
      </c>
      <c r="W30" s="312" t="e">
        <f t="shared" si="14"/>
        <v>#VALUE!</v>
      </c>
      <c r="X30" s="312" t="e">
        <f t="shared" si="15"/>
        <v>#VALUE!</v>
      </c>
      <c r="Y30" s="312" t="e">
        <f t="shared" si="16"/>
        <v>#VALUE!</v>
      </c>
      <c r="Z30" s="312" t="e">
        <f t="shared" si="17"/>
        <v>#VALUE!</v>
      </c>
      <c r="AA30" s="308"/>
      <c r="AB30" s="307"/>
    </row>
    <row r="31" spans="1:28" ht="16.5" customHeight="1">
      <c r="A31" s="319">
        <f t="shared" si="0"/>
        <v>20</v>
      </c>
      <c r="B31" s="314" t="str">
        <f t="shared" si="1"/>
        <v/>
      </c>
      <c r="C31" s="321" t="str">
        <f t="shared" si="18"/>
        <v/>
      </c>
      <c r="D31" s="318" t="str">
        <f t="shared" si="19"/>
        <v/>
      </c>
      <c r="E31" s="320" t="e">
        <f t="shared" si="20"/>
        <v>#VALUE!</v>
      </c>
      <c r="F31" s="310"/>
      <c r="G31" s="310"/>
      <c r="H31" s="316">
        <f t="shared" si="2"/>
        <v>20</v>
      </c>
      <c r="I31" s="315">
        <f>'★R5.9.30まで【施設用】施設内療養者一覧'!B31</f>
        <v>0</v>
      </c>
      <c r="J31" s="314" t="str">
        <f>IF('★R5.9.30まで【施設用】施設内療養者一覧'!B31="","",MAX('★R5.9.30まで【施設用】施設内療養者一覧'!E31,$D$7))</f>
        <v/>
      </c>
      <c r="K31" s="313" t="str">
        <f>IF('★R5.9.30まで【施設用】施設内療養者一覧'!B31="","",MIN('★R5.9.30まで【施設用】施設内療養者一覧'!F31,$F$7,J31+14))</f>
        <v/>
      </c>
      <c r="L31" s="312" t="e">
        <f t="shared" si="3"/>
        <v>#VALUE!</v>
      </c>
      <c r="M31" s="312" t="e">
        <f t="shared" si="4"/>
        <v>#VALUE!</v>
      </c>
      <c r="N31" s="312" t="e">
        <f t="shared" si="5"/>
        <v>#VALUE!</v>
      </c>
      <c r="O31" s="312" t="e">
        <f t="shared" si="6"/>
        <v>#VALUE!</v>
      </c>
      <c r="P31" s="312" t="e">
        <f t="shared" si="7"/>
        <v>#VALUE!</v>
      </c>
      <c r="Q31" s="312" t="e">
        <f t="shared" si="8"/>
        <v>#VALUE!</v>
      </c>
      <c r="R31" s="312" t="e">
        <f t="shared" si="9"/>
        <v>#VALUE!</v>
      </c>
      <c r="S31" s="312" t="e">
        <f t="shared" si="10"/>
        <v>#VALUE!</v>
      </c>
      <c r="T31" s="312" t="e">
        <f t="shared" si="11"/>
        <v>#VALUE!</v>
      </c>
      <c r="U31" s="312" t="e">
        <f t="shared" si="12"/>
        <v>#VALUE!</v>
      </c>
      <c r="V31" s="312" t="e">
        <f t="shared" si="13"/>
        <v>#VALUE!</v>
      </c>
      <c r="W31" s="312" t="e">
        <f t="shared" si="14"/>
        <v>#VALUE!</v>
      </c>
      <c r="X31" s="312" t="e">
        <f t="shared" si="15"/>
        <v>#VALUE!</v>
      </c>
      <c r="Y31" s="312" t="e">
        <f t="shared" si="16"/>
        <v>#VALUE!</v>
      </c>
      <c r="Z31" s="312" t="e">
        <f t="shared" si="17"/>
        <v>#VALUE!</v>
      </c>
      <c r="AA31" s="308"/>
      <c r="AB31" s="307"/>
    </row>
    <row r="32" spans="1:28" ht="16.5" customHeight="1">
      <c r="A32" s="319">
        <f t="shared" si="0"/>
        <v>21</v>
      </c>
      <c r="B32" s="314" t="str">
        <f t="shared" si="1"/>
        <v/>
      </c>
      <c r="C32" s="321" t="str">
        <f t="shared" si="18"/>
        <v/>
      </c>
      <c r="D32" s="318" t="str">
        <f t="shared" si="19"/>
        <v/>
      </c>
      <c r="E32" s="320" t="e">
        <f t="shared" si="20"/>
        <v>#VALUE!</v>
      </c>
      <c r="F32" s="310"/>
      <c r="G32" s="310"/>
      <c r="H32" s="316">
        <f t="shared" si="2"/>
        <v>21</v>
      </c>
      <c r="I32" s="315">
        <f>'★R5.9.30まで【施設用】施設内療養者一覧'!B32</f>
        <v>0</v>
      </c>
      <c r="J32" s="314" t="str">
        <f>IF('★R5.9.30まで【施設用】施設内療養者一覧'!B32="","",MAX('★R5.9.30まで【施設用】施設内療養者一覧'!E32,$D$7))</f>
        <v/>
      </c>
      <c r="K32" s="313" t="str">
        <f>IF('★R5.9.30まで【施設用】施設内療養者一覧'!B32="","",MIN('★R5.9.30まで【施設用】施設内療養者一覧'!F32,$F$7,J32+14))</f>
        <v/>
      </c>
      <c r="L32" s="312" t="e">
        <f t="shared" si="3"/>
        <v>#VALUE!</v>
      </c>
      <c r="M32" s="312" t="e">
        <f t="shared" si="4"/>
        <v>#VALUE!</v>
      </c>
      <c r="N32" s="312" t="e">
        <f t="shared" si="5"/>
        <v>#VALUE!</v>
      </c>
      <c r="O32" s="312" t="e">
        <f t="shared" si="6"/>
        <v>#VALUE!</v>
      </c>
      <c r="P32" s="312" t="e">
        <f t="shared" si="7"/>
        <v>#VALUE!</v>
      </c>
      <c r="Q32" s="312" t="e">
        <f t="shared" si="8"/>
        <v>#VALUE!</v>
      </c>
      <c r="R32" s="312" t="e">
        <f t="shared" si="9"/>
        <v>#VALUE!</v>
      </c>
      <c r="S32" s="312" t="e">
        <f t="shared" si="10"/>
        <v>#VALUE!</v>
      </c>
      <c r="T32" s="312" t="e">
        <f t="shared" si="11"/>
        <v>#VALUE!</v>
      </c>
      <c r="U32" s="312" t="e">
        <f t="shared" si="12"/>
        <v>#VALUE!</v>
      </c>
      <c r="V32" s="312" t="e">
        <f t="shared" si="13"/>
        <v>#VALUE!</v>
      </c>
      <c r="W32" s="312" t="e">
        <f t="shared" si="14"/>
        <v>#VALUE!</v>
      </c>
      <c r="X32" s="312" t="e">
        <f t="shared" si="15"/>
        <v>#VALUE!</v>
      </c>
      <c r="Y32" s="312" t="e">
        <f t="shared" si="16"/>
        <v>#VALUE!</v>
      </c>
      <c r="Z32" s="312" t="e">
        <f t="shared" si="17"/>
        <v>#VALUE!</v>
      </c>
      <c r="AA32" s="308"/>
      <c r="AB32" s="307"/>
    </row>
    <row r="33" spans="1:28" ht="16.5" customHeight="1">
      <c r="A33" s="319">
        <f t="shared" si="0"/>
        <v>22</v>
      </c>
      <c r="B33" s="314" t="str">
        <f t="shared" si="1"/>
        <v/>
      </c>
      <c r="C33" s="321" t="str">
        <f t="shared" si="18"/>
        <v/>
      </c>
      <c r="D33" s="318" t="str">
        <f t="shared" si="19"/>
        <v/>
      </c>
      <c r="E33" s="320" t="e">
        <f t="shared" si="20"/>
        <v>#VALUE!</v>
      </c>
      <c r="F33" s="310"/>
      <c r="G33" s="310"/>
      <c r="H33" s="316">
        <f t="shared" si="2"/>
        <v>22</v>
      </c>
      <c r="I33" s="315">
        <f>'★R5.9.30まで【施設用】施設内療養者一覧'!B33</f>
        <v>0</v>
      </c>
      <c r="J33" s="314" t="str">
        <f>IF('★R5.9.30まで【施設用】施設内療養者一覧'!B33="","",MAX('★R5.9.30まで【施設用】施設内療養者一覧'!E33,$D$7))</f>
        <v/>
      </c>
      <c r="K33" s="313" t="str">
        <f>IF('★R5.9.30まで【施設用】施設内療養者一覧'!B33="","",MIN('★R5.9.30まで【施設用】施設内療養者一覧'!F33,$F$7,J33+14))</f>
        <v/>
      </c>
      <c r="L33" s="312" t="e">
        <f t="shared" si="3"/>
        <v>#VALUE!</v>
      </c>
      <c r="M33" s="312" t="e">
        <f t="shared" si="4"/>
        <v>#VALUE!</v>
      </c>
      <c r="N33" s="312" t="e">
        <f t="shared" si="5"/>
        <v>#VALUE!</v>
      </c>
      <c r="O33" s="312" t="e">
        <f t="shared" si="6"/>
        <v>#VALUE!</v>
      </c>
      <c r="P33" s="312" t="e">
        <f t="shared" si="7"/>
        <v>#VALUE!</v>
      </c>
      <c r="Q33" s="312" t="e">
        <f t="shared" si="8"/>
        <v>#VALUE!</v>
      </c>
      <c r="R33" s="312" t="e">
        <f t="shared" si="9"/>
        <v>#VALUE!</v>
      </c>
      <c r="S33" s="312" t="e">
        <f t="shared" si="10"/>
        <v>#VALUE!</v>
      </c>
      <c r="T33" s="312" t="e">
        <f t="shared" si="11"/>
        <v>#VALUE!</v>
      </c>
      <c r="U33" s="312" t="e">
        <f t="shared" si="12"/>
        <v>#VALUE!</v>
      </c>
      <c r="V33" s="312" t="e">
        <f t="shared" si="13"/>
        <v>#VALUE!</v>
      </c>
      <c r="W33" s="312" t="e">
        <f t="shared" si="14"/>
        <v>#VALUE!</v>
      </c>
      <c r="X33" s="312" t="e">
        <f t="shared" si="15"/>
        <v>#VALUE!</v>
      </c>
      <c r="Y33" s="312" t="e">
        <f t="shared" si="16"/>
        <v>#VALUE!</v>
      </c>
      <c r="Z33" s="312" t="e">
        <f t="shared" si="17"/>
        <v>#VALUE!</v>
      </c>
      <c r="AA33" s="308"/>
      <c r="AB33" s="307"/>
    </row>
    <row r="34" spans="1:28" ht="16.5" customHeight="1">
      <c r="A34" s="319">
        <f t="shared" si="0"/>
        <v>23</v>
      </c>
      <c r="B34" s="314" t="str">
        <f t="shared" si="1"/>
        <v/>
      </c>
      <c r="C34" s="321" t="str">
        <f t="shared" si="18"/>
        <v/>
      </c>
      <c r="D34" s="318" t="str">
        <f t="shared" si="19"/>
        <v/>
      </c>
      <c r="E34" s="320" t="e">
        <f t="shared" si="20"/>
        <v>#VALUE!</v>
      </c>
      <c r="F34" s="310"/>
      <c r="G34" s="310"/>
      <c r="H34" s="316">
        <f t="shared" si="2"/>
        <v>23</v>
      </c>
      <c r="I34" s="315">
        <f>'★R5.9.30まで【施設用】施設内療養者一覧'!B34</f>
        <v>0</v>
      </c>
      <c r="J34" s="314" t="str">
        <f>IF('★R5.9.30まで【施設用】施設内療養者一覧'!B34="","",MAX('★R5.9.30まで【施設用】施設内療養者一覧'!E34,$D$7))</f>
        <v/>
      </c>
      <c r="K34" s="313" t="str">
        <f>IF('★R5.9.30まで【施設用】施設内療養者一覧'!B34="","",MIN('★R5.9.30まで【施設用】施設内療養者一覧'!F34,$F$7,J34+14))</f>
        <v/>
      </c>
      <c r="L34" s="312" t="e">
        <f t="shared" si="3"/>
        <v>#VALUE!</v>
      </c>
      <c r="M34" s="312" t="e">
        <f t="shared" si="4"/>
        <v>#VALUE!</v>
      </c>
      <c r="N34" s="312" t="e">
        <f t="shared" si="5"/>
        <v>#VALUE!</v>
      </c>
      <c r="O34" s="312" t="e">
        <f t="shared" si="6"/>
        <v>#VALUE!</v>
      </c>
      <c r="P34" s="312" t="e">
        <f t="shared" si="7"/>
        <v>#VALUE!</v>
      </c>
      <c r="Q34" s="312" t="e">
        <f t="shared" si="8"/>
        <v>#VALUE!</v>
      </c>
      <c r="R34" s="312" t="e">
        <f t="shared" si="9"/>
        <v>#VALUE!</v>
      </c>
      <c r="S34" s="312" t="e">
        <f t="shared" si="10"/>
        <v>#VALUE!</v>
      </c>
      <c r="T34" s="312" t="e">
        <f t="shared" si="11"/>
        <v>#VALUE!</v>
      </c>
      <c r="U34" s="312" t="e">
        <f t="shared" si="12"/>
        <v>#VALUE!</v>
      </c>
      <c r="V34" s="312" t="e">
        <f t="shared" si="13"/>
        <v>#VALUE!</v>
      </c>
      <c r="W34" s="312" t="e">
        <f t="shared" si="14"/>
        <v>#VALUE!</v>
      </c>
      <c r="X34" s="312" t="e">
        <f t="shared" si="15"/>
        <v>#VALUE!</v>
      </c>
      <c r="Y34" s="312" t="e">
        <f t="shared" si="16"/>
        <v>#VALUE!</v>
      </c>
      <c r="Z34" s="312" t="e">
        <f t="shared" si="17"/>
        <v>#VALUE!</v>
      </c>
      <c r="AA34" s="308"/>
      <c r="AB34" s="307"/>
    </row>
    <row r="35" spans="1:28" ht="16.5" customHeight="1">
      <c r="A35" s="319">
        <f t="shared" si="0"/>
        <v>24</v>
      </c>
      <c r="B35" s="314" t="str">
        <f t="shared" si="1"/>
        <v/>
      </c>
      <c r="C35" s="321" t="str">
        <f t="shared" si="18"/>
        <v/>
      </c>
      <c r="D35" s="318" t="str">
        <f t="shared" si="19"/>
        <v/>
      </c>
      <c r="E35" s="320" t="e">
        <f t="shared" si="20"/>
        <v>#VALUE!</v>
      </c>
      <c r="F35" s="310"/>
      <c r="G35" s="310"/>
      <c r="H35" s="316">
        <f t="shared" si="2"/>
        <v>24</v>
      </c>
      <c r="I35" s="315">
        <f>'★R5.9.30まで【施設用】施設内療養者一覧'!B35</f>
        <v>0</v>
      </c>
      <c r="J35" s="314" t="str">
        <f>IF('★R5.9.30まで【施設用】施設内療養者一覧'!B35="","",MAX('★R5.9.30まで【施設用】施設内療養者一覧'!E35,$D$7))</f>
        <v/>
      </c>
      <c r="K35" s="313" t="str">
        <f>IF('★R5.9.30まで【施設用】施設内療養者一覧'!B35="","",MIN('★R5.9.30まで【施設用】施設内療養者一覧'!F35,$F$7,J35+14))</f>
        <v/>
      </c>
      <c r="L35" s="312" t="e">
        <f t="shared" si="3"/>
        <v>#VALUE!</v>
      </c>
      <c r="M35" s="312" t="e">
        <f t="shared" si="4"/>
        <v>#VALUE!</v>
      </c>
      <c r="N35" s="312" t="e">
        <f t="shared" si="5"/>
        <v>#VALUE!</v>
      </c>
      <c r="O35" s="312" t="e">
        <f t="shared" si="6"/>
        <v>#VALUE!</v>
      </c>
      <c r="P35" s="312" t="e">
        <f t="shared" si="7"/>
        <v>#VALUE!</v>
      </c>
      <c r="Q35" s="312" t="e">
        <f t="shared" si="8"/>
        <v>#VALUE!</v>
      </c>
      <c r="R35" s="312" t="e">
        <f t="shared" si="9"/>
        <v>#VALUE!</v>
      </c>
      <c r="S35" s="312" t="e">
        <f t="shared" si="10"/>
        <v>#VALUE!</v>
      </c>
      <c r="T35" s="312" t="e">
        <f t="shared" si="11"/>
        <v>#VALUE!</v>
      </c>
      <c r="U35" s="312" t="e">
        <f t="shared" si="12"/>
        <v>#VALUE!</v>
      </c>
      <c r="V35" s="312" t="e">
        <f t="shared" si="13"/>
        <v>#VALUE!</v>
      </c>
      <c r="W35" s="312" t="e">
        <f t="shared" si="14"/>
        <v>#VALUE!</v>
      </c>
      <c r="X35" s="312" t="e">
        <f t="shared" si="15"/>
        <v>#VALUE!</v>
      </c>
      <c r="Y35" s="312" t="e">
        <f t="shared" si="16"/>
        <v>#VALUE!</v>
      </c>
      <c r="Z35" s="312" t="e">
        <f t="shared" si="17"/>
        <v>#VALUE!</v>
      </c>
      <c r="AA35" s="308"/>
      <c r="AB35" s="307"/>
    </row>
    <row r="36" spans="1:28" ht="16.5" customHeight="1">
      <c r="A36" s="319">
        <f t="shared" si="0"/>
        <v>25</v>
      </c>
      <c r="B36" s="314" t="str">
        <f t="shared" si="1"/>
        <v/>
      </c>
      <c r="C36" s="321" t="str">
        <f t="shared" si="18"/>
        <v/>
      </c>
      <c r="D36" s="318" t="str">
        <f t="shared" si="19"/>
        <v/>
      </c>
      <c r="E36" s="320" t="e">
        <f t="shared" si="20"/>
        <v>#VALUE!</v>
      </c>
      <c r="F36" s="310"/>
      <c r="G36" s="310"/>
      <c r="H36" s="316">
        <f t="shared" si="2"/>
        <v>25</v>
      </c>
      <c r="I36" s="315">
        <f>'★R5.9.30まで【施設用】施設内療養者一覧'!B36</f>
        <v>0</v>
      </c>
      <c r="J36" s="314" t="str">
        <f>IF('★R5.9.30まで【施設用】施設内療養者一覧'!B36="","",MAX('★R5.9.30まで【施設用】施設内療養者一覧'!E36,$D$7))</f>
        <v/>
      </c>
      <c r="K36" s="313" t="str">
        <f>IF('★R5.9.30まで【施設用】施設内療養者一覧'!B36="","",MIN('★R5.9.30まで【施設用】施設内療養者一覧'!F36,$F$7,J36+14))</f>
        <v/>
      </c>
      <c r="L36" s="312" t="e">
        <f t="shared" si="3"/>
        <v>#VALUE!</v>
      </c>
      <c r="M36" s="312" t="e">
        <f t="shared" si="4"/>
        <v>#VALUE!</v>
      </c>
      <c r="N36" s="312" t="e">
        <f t="shared" si="5"/>
        <v>#VALUE!</v>
      </c>
      <c r="O36" s="312" t="e">
        <f t="shared" si="6"/>
        <v>#VALUE!</v>
      </c>
      <c r="P36" s="312" t="e">
        <f t="shared" si="7"/>
        <v>#VALUE!</v>
      </c>
      <c r="Q36" s="312" t="e">
        <f t="shared" si="8"/>
        <v>#VALUE!</v>
      </c>
      <c r="R36" s="312" t="e">
        <f t="shared" si="9"/>
        <v>#VALUE!</v>
      </c>
      <c r="S36" s="312" t="e">
        <f t="shared" si="10"/>
        <v>#VALUE!</v>
      </c>
      <c r="T36" s="312" t="e">
        <f t="shared" si="11"/>
        <v>#VALUE!</v>
      </c>
      <c r="U36" s="312" t="e">
        <f t="shared" si="12"/>
        <v>#VALUE!</v>
      </c>
      <c r="V36" s="312" t="e">
        <f t="shared" si="13"/>
        <v>#VALUE!</v>
      </c>
      <c r="W36" s="312" t="e">
        <f t="shared" si="14"/>
        <v>#VALUE!</v>
      </c>
      <c r="X36" s="312" t="e">
        <f t="shared" si="15"/>
        <v>#VALUE!</v>
      </c>
      <c r="Y36" s="312" t="e">
        <f t="shared" si="16"/>
        <v>#VALUE!</v>
      </c>
      <c r="Z36" s="312" t="e">
        <f t="shared" si="17"/>
        <v>#VALUE!</v>
      </c>
      <c r="AA36" s="308"/>
      <c r="AB36" s="307"/>
    </row>
    <row r="37" spans="1:28" ht="16.5" customHeight="1">
      <c r="A37" s="319">
        <f t="shared" si="0"/>
        <v>26</v>
      </c>
      <c r="B37" s="314" t="str">
        <f t="shared" si="1"/>
        <v/>
      </c>
      <c r="C37" s="321" t="str">
        <f t="shared" si="18"/>
        <v/>
      </c>
      <c r="D37" s="318" t="str">
        <f t="shared" si="19"/>
        <v/>
      </c>
      <c r="E37" s="320" t="e">
        <f t="shared" si="20"/>
        <v>#VALUE!</v>
      </c>
      <c r="F37" s="310"/>
      <c r="G37" s="310"/>
      <c r="H37" s="316">
        <f t="shared" si="2"/>
        <v>26</v>
      </c>
      <c r="I37" s="315">
        <f>'★R5.9.30まで【施設用】施設内療養者一覧'!B37</f>
        <v>0</v>
      </c>
      <c r="J37" s="314" t="str">
        <f>IF('★R5.9.30まで【施設用】施設内療養者一覧'!B37="","",MAX('★R5.9.30まで【施設用】施設内療養者一覧'!E37,$D$7))</f>
        <v/>
      </c>
      <c r="K37" s="313" t="str">
        <f>IF('★R5.9.30まで【施設用】施設内療養者一覧'!B37="","",MIN('★R5.9.30まで【施設用】施設内療養者一覧'!F37,$F$7,J37+14))</f>
        <v/>
      </c>
      <c r="L37" s="312" t="e">
        <f t="shared" si="3"/>
        <v>#VALUE!</v>
      </c>
      <c r="M37" s="312" t="e">
        <f t="shared" si="4"/>
        <v>#VALUE!</v>
      </c>
      <c r="N37" s="312" t="e">
        <f t="shared" si="5"/>
        <v>#VALUE!</v>
      </c>
      <c r="O37" s="312" t="e">
        <f t="shared" si="6"/>
        <v>#VALUE!</v>
      </c>
      <c r="P37" s="312" t="e">
        <f t="shared" si="7"/>
        <v>#VALUE!</v>
      </c>
      <c r="Q37" s="312" t="e">
        <f t="shared" si="8"/>
        <v>#VALUE!</v>
      </c>
      <c r="R37" s="312" t="e">
        <f t="shared" si="9"/>
        <v>#VALUE!</v>
      </c>
      <c r="S37" s="312" t="e">
        <f t="shared" si="10"/>
        <v>#VALUE!</v>
      </c>
      <c r="T37" s="312" t="e">
        <f t="shared" si="11"/>
        <v>#VALUE!</v>
      </c>
      <c r="U37" s="312" t="e">
        <f t="shared" si="12"/>
        <v>#VALUE!</v>
      </c>
      <c r="V37" s="312" t="e">
        <f t="shared" si="13"/>
        <v>#VALUE!</v>
      </c>
      <c r="W37" s="312" t="e">
        <f t="shared" si="14"/>
        <v>#VALUE!</v>
      </c>
      <c r="X37" s="312" t="e">
        <f t="shared" si="15"/>
        <v>#VALUE!</v>
      </c>
      <c r="Y37" s="312" t="e">
        <f t="shared" si="16"/>
        <v>#VALUE!</v>
      </c>
      <c r="Z37" s="312" t="e">
        <f t="shared" si="17"/>
        <v>#VALUE!</v>
      </c>
      <c r="AA37" s="308"/>
      <c r="AB37" s="307"/>
    </row>
    <row r="38" spans="1:28" ht="16.5" customHeight="1">
      <c r="A38" s="319">
        <f t="shared" si="0"/>
        <v>27</v>
      </c>
      <c r="B38" s="314" t="str">
        <f t="shared" si="1"/>
        <v/>
      </c>
      <c r="C38" s="321" t="str">
        <f t="shared" si="18"/>
        <v/>
      </c>
      <c r="D38" s="318" t="str">
        <f t="shared" si="19"/>
        <v/>
      </c>
      <c r="E38" s="320" t="e">
        <f t="shared" si="20"/>
        <v>#VALUE!</v>
      </c>
      <c r="F38" s="310"/>
      <c r="G38" s="310"/>
      <c r="H38" s="316">
        <f t="shared" si="2"/>
        <v>27</v>
      </c>
      <c r="I38" s="315">
        <f>'★R5.9.30まで【施設用】施設内療養者一覧'!B38</f>
        <v>0</v>
      </c>
      <c r="J38" s="314" t="str">
        <f>IF('★R5.9.30まで【施設用】施設内療養者一覧'!B38="","",MAX('★R5.9.30まで【施設用】施設内療養者一覧'!E38,$D$7))</f>
        <v/>
      </c>
      <c r="K38" s="313" t="str">
        <f>IF('★R5.9.30まで【施設用】施設内療養者一覧'!B38="","",MIN('★R5.9.30まで【施設用】施設内療養者一覧'!F38,$F$7,J38+14))</f>
        <v/>
      </c>
      <c r="L38" s="312" t="e">
        <f t="shared" si="3"/>
        <v>#VALUE!</v>
      </c>
      <c r="M38" s="312" t="e">
        <f t="shared" si="4"/>
        <v>#VALUE!</v>
      </c>
      <c r="N38" s="312" t="e">
        <f t="shared" si="5"/>
        <v>#VALUE!</v>
      </c>
      <c r="O38" s="312" t="e">
        <f t="shared" si="6"/>
        <v>#VALUE!</v>
      </c>
      <c r="P38" s="312" t="e">
        <f t="shared" si="7"/>
        <v>#VALUE!</v>
      </c>
      <c r="Q38" s="312" t="e">
        <f t="shared" si="8"/>
        <v>#VALUE!</v>
      </c>
      <c r="R38" s="312" t="e">
        <f t="shared" si="9"/>
        <v>#VALUE!</v>
      </c>
      <c r="S38" s="312" t="e">
        <f t="shared" si="10"/>
        <v>#VALUE!</v>
      </c>
      <c r="T38" s="312" t="e">
        <f t="shared" si="11"/>
        <v>#VALUE!</v>
      </c>
      <c r="U38" s="312" t="e">
        <f t="shared" si="12"/>
        <v>#VALUE!</v>
      </c>
      <c r="V38" s="312" t="e">
        <f t="shared" si="13"/>
        <v>#VALUE!</v>
      </c>
      <c r="W38" s="312" t="e">
        <f t="shared" si="14"/>
        <v>#VALUE!</v>
      </c>
      <c r="X38" s="312" t="e">
        <f t="shared" si="15"/>
        <v>#VALUE!</v>
      </c>
      <c r="Y38" s="312" t="e">
        <f t="shared" si="16"/>
        <v>#VALUE!</v>
      </c>
      <c r="Z38" s="312" t="e">
        <f t="shared" si="17"/>
        <v>#VALUE!</v>
      </c>
      <c r="AA38" s="308"/>
      <c r="AB38" s="307"/>
    </row>
    <row r="39" spans="1:28" ht="16.5" customHeight="1">
      <c r="A39" s="319">
        <f t="shared" si="0"/>
        <v>28</v>
      </c>
      <c r="B39" s="314" t="str">
        <f t="shared" si="1"/>
        <v/>
      </c>
      <c r="C39" s="321" t="str">
        <f t="shared" si="18"/>
        <v/>
      </c>
      <c r="D39" s="318" t="str">
        <f t="shared" si="19"/>
        <v/>
      </c>
      <c r="E39" s="320" t="e">
        <f t="shared" si="20"/>
        <v>#VALUE!</v>
      </c>
      <c r="F39" s="310"/>
      <c r="G39" s="310"/>
      <c r="H39" s="316">
        <f t="shared" si="2"/>
        <v>28</v>
      </c>
      <c r="I39" s="315">
        <f>'★R5.9.30まで【施設用】施設内療養者一覧'!B39</f>
        <v>0</v>
      </c>
      <c r="J39" s="314" t="str">
        <f>IF('★R5.9.30まで【施設用】施設内療養者一覧'!B39="","",MAX('★R5.9.30まで【施設用】施設内療養者一覧'!E39,$D$7))</f>
        <v/>
      </c>
      <c r="K39" s="313" t="str">
        <f>IF('★R5.9.30まで【施設用】施設内療養者一覧'!B39="","",MIN('★R5.9.30まで【施設用】施設内療養者一覧'!F39,$F$7,J39+14))</f>
        <v/>
      </c>
      <c r="L39" s="312" t="e">
        <f t="shared" si="3"/>
        <v>#VALUE!</v>
      </c>
      <c r="M39" s="312" t="e">
        <f t="shared" si="4"/>
        <v>#VALUE!</v>
      </c>
      <c r="N39" s="312" t="e">
        <f t="shared" si="5"/>
        <v>#VALUE!</v>
      </c>
      <c r="O39" s="312" t="e">
        <f t="shared" si="6"/>
        <v>#VALUE!</v>
      </c>
      <c r="P39" s="312" t="e">
        <f t="shared" si="7"/>
        <v>#VALUE!</v>
      </c>
      <c r="Q39" s="312" t="e">
        <f t="shared" si="8"/>
        <v>#VALUE!</v>
      </c>
      <c r="R39" s="312" t="e">
        <f t="shared" si="9"/>
        <v>#VALUE!</v>
      </c>
      <c r="S39" s="312" t="e">
        <f t="shared" si="10"/>
        <v>#VALUE!</v>
      </c>
      <c r="T39" s="312" t="e">
        <f t="shared" si="11"/>
        <v>#VALUE!</v>
      </c>
      <c r="U39" s="312" t="e">
        <f t="shared" si="12"/>
        <v>#VALUE!</v>
      </c>
      <c r="V39" s="312" t="e">
        <f t="shared" si="13"/>
        <v>#VALUE!</v>
      </c>
      <c r="W39" s="312" t="e">
        <f t="shared" si="14"/>
        <v>#VALUE!</v>
      </c>
      <c r="X39" s="312" t="e">
        <f t="shared" si="15"/>
        <v>#VALUE!</v>
      </c>
      <c r="Y39" s="312" t="e">
        <f t="shared" si="16"/>
        <v>#VALUE!</v>
      </c>
      <c r="Z39" s="312" t="e">
        <f t="shared" si="17"/>
        <v>#VALUE!</v>
      </c>
      <c r="AA39" s="308"/>
      <c r="AB39" s="307"/>
    </row>
    <row r="40" spans="1:28" ht="16.5" customHeight="1">
      <c r="A40" s="319">
        <f t="shared" si="0"/>
        <v>29</v>
      </c>
      <c r="B40" s="314" t="str">
        <f t="shared" si="1"/>
        <v/>
      </c>
      <c r="C40" s="321" t="str">
        <f t="shared" si="18"/>
        <v/>
      </c>
      <c r="D40" s="318" t="str">
        <f t="shared" si="19"/>
        <v/>
      </c>
      <c r="E40" s="320" t="e">
        <f t="shared" si="20"/>
        <v>#VALUE!</v>
      </c>
      <c r="F40" s="310"/>
      <c r="G40" s="310"/>
      <c r="H40" s="316">
        <f t="shared" si="2"/>
        <v>29</v>
      </c>
      <c r="I40" s="315">
        <f>'★R5.9.30まで【施設用】施設内療養者一覧'!B40</f>
        <v>0</v>
      </c>
      <c r="J40" s="314" t="str">
        <f>IF('★R5.9.30まで【施設用】施設内療養者一覧'!B40="","",MAX('★R5.9.30まで【施設用】施設内療養者一覧'!E40,$D$7))</f>
        <v/>
      </c>
      <c r="K40" s="313" t="str">
        <f>IF('★R5.9.30まで【施設用】施設内療養者一覧'!B40="","",MIN('★R5.9.30まで【施設用】施設内療養者一覧'!F40,$F$7,J40+14))</f>
        <v/>
      </c>
      <c r="L40" s="312" t="e">
        <f t="shared" si="3"/>
        <v>#VALUE!</v>
      </c>
      <c r="M40" s="312" t="e">
        <f t="shared" si="4"/>
        <v>#VALUE!</v>
      </c>
      <c r="N40" s="312" t="e">
        <f t="shared" si="5"/>
        <v>#VALUE!</v>
      </c>
      <c r="O40" s="312" t="e">
        <f t="shared" si="6"/>
        <v>#VALUE!</v>
      </c>
      <c r="P40" s="312" t="e">
        <f t="shared" si="7"/>
        <v>#VALUE!</v>
      </c>
      <c r="Q40" s="312" t="e">
        <f t="shared" si="8"/>
        <v>#VALUE!</v>
      </c>
      <c r="R40" s="312" t="e">
        <f t="shared" si="9"/>
        <v>#VALUE!</v>
      </c>
      <c r="S40" s="312" t="e">
        <f t="shared" si="10"/>
        <v>#VALUE!</v>
      </c>
      <c r="T40" s="312" t="e">
        <f t="shared" si="11"/>
        <v>#VALUE!</v>
      </c>
      <c r="U40" s="312" t="e">
        <f t="shared" si="12"/>
        <v>#VALUE!</v>
      </c>
      <c r="V40" s="312" t="e">
        <f t="shared" si="13"/>
        <v>#VALUE!</v>
      </c>
      <c r="W40" s="312" t="e">
        <f t="shared" si="14"/>
        <v>#VALUE!</v>
      </c>
      <c r="X40" s="312" t="e">
        <f t="shared" si="15"/>
        <v>#VALUE!</v>
      </c>
      <c r="Y40" s="312" t="e">
        <f t="shared" si="16"/>
        <v>#VALUE!</v>
      </c>
      <c r="Z40" s="312" t="e">
        <f t="shared" si="17"/>
        <v>#VALUE!</v>
      </c>
      <c r="AA40" s="308"/>
      <c r="AB40" s="307"/>
    </row>
    <row r="41" spans="1:28" ht="16.5" customHeight="1">
      <c r="A41" s="319">
        <f t="shared" si="0"/>
        <v>30</v>
      </c>
      <c r="B41" s="314" t="str">
        <f t="shared" si="1"/>
        <v/>
      </c>
      <c r="C41" s="321" t="str">
        <f t="shared" si="18"/>
        <v/>
      </c>
      <c r="D41" s="318" t="str">
        <f t="shared" si="19"/>
        <v/>
      </c>
      <c r="E41" s="320" t="e">
        <f t="shared" si="20"/>
        <v>#VALUE!</v>
      </c>
      <c r="F41" s="310"/>
      <c r="G41" s="310"/>
      <c r="H41" s="316">
        <f t="shared" si="2"/>
        <v>30</v>
      </c>
      <c r="I41" s="315">
        <f>'★R5.9.30まで【施設用】施設内療養者一覧'!B41</f>
        <v>0</v>
      </c>
      <c r="J41" s="314" t="str">
        <f>IF('★R5.9.30まで【施設用】施設内療養者一覧'!B41="","",MAX('★R5.9.30まで【施設用】施設内療養者一覧'!E41,$D$7))</f>
        <v/>
      </c>
      <c r="K41" s="313" t="str">
        <f>IF('★R5.9.30まで【施設用】施設内療養者一覧'!B41="","",MIN('★R5.9.30まで【施設用】施設内療養者一覧'!F41,$F$7,J41+14))</f>
        <v/>
      </c>
      <c r="L41" s="312" t="e">
        <f t="shared" si="3"/>
        <v>#VALUE!</v>
      </c>
      <c r="M41" s="312" t="e">
        <f t="shared" si="4"/>
        <v>#VALUE!</v>
      </c>
      <c r="N41" s="312" t="e">
        <f t="shared" si="5"/>
        <v>#VALUE!</v>
      </c>
      <c r="O41" s="312" t="e">
        <f t="shared" si="6"/>
        <v>#VALUE!</v>
      </c>
      <c r="P41" s="312" t="e">
        <f t="shared" si="7"/>
        <v>#VALUE!</v>
      </c>
      <c r="Q41" s="312" t="e">
        <f t="shared" si="8"/>
        <v>#VALUE!</v>
      </c>
      <c r="R41" s="312" t="e">
        <f t="shared" si="9"/>
        <v>#VALUE!</v>
      </c>
      <c r="S41" s="312" t="e">
        <f t="shared" si="10"/>
        <v>#VALUE!</v>
      </c>
      <c r="T41" s="312" t="e">
        <f t="shared" si="11"/>
        <v>#VALUE!</v>
      </c>
      <c r="U41" s="312" t="e">
        <f t="shared" si="12"/>
        <v>#VALUE!</v>
      </c>
      <c r="V41" s="312" t="e">
        <f t="shared" si="13"/>
        <v>#VALUE!</v>
      </c>
      <c r="W41" s="312" t="e">
        <f t="shared" si="14"/>
        <v>#VALUE!</v>
      </c>
      <c r="X41" s="312" t="e">
        <f t="shared" si="15"/>
        <v>#VALUE!</v>
      </c>
      <c r="Y41" s="312" t="e">
        <f t="shared" si="16"/>
        <v>#VALUE!</v>
      </c>
      <c r="Z41" s="312" t="e">
        <f t="shared" si="17"/>
        <v>#VALUE!</v>
      </c>
      <c r="AA41" s="308"/>
      <c r="AB41" s="307"/>
    </row>
    <row r="42" spans="1:28" ht="16.5" customHeight="1">
      <c r="A42" s="319">
        <f t="shared" si="0"/>
        <v>31</v>
      </c>
      <c r="B42" s="314" t="str">
        <f t="shared" si="1"/>
        <v/>
      </c>
      <c r="C42" s="321" t="str">
        <f t="shared" si="18"/>
        <v/>
      </c>
      <c r="D42" s="318" t="str">
        <f t="shared" si="19"/>
        <v/>
      </c>
      <c r="E42" s="320" t="e">
        <f t="shared" si="20"/>
        <v>#VALUE!</v>
      </c>
      <c r="F42" s="310"/>
      <c r="G42" s="310"/>
      <c r="H42" s="316">
        <f t="shared" si="2"/>
        <v>31</v>
      </c>
      <c r="I42" s="315">
        <f>'★R5.9.30まで【施設用】施設内療養者一覧'!B42</f>
        <v>0</v>
      </c>
      <c r="J42" s="314" t="str">
        <f>IF('★R5.9.30まで【施設用】施設内療養者一覧'!B42="","",MAX('★R5.9.30まで【施設用】施設内療養者一覧'!E42,$D$7))</f>
        <v/>
      </c>
      <c r="K42" s="313" t="str">
        <f>IF('★R5.9.30まで【施設用】施設内療養者一覧'!B42="","",MIN('★R5.9.30まで【施設用】施設内療養者一覧'!F42,$F$7,J42+14))</f>
        <v/>
      </c>
      <c r="L42" s="312" t="e">
        <f t="shared" si="3"/>
        <v>#VALUE!</v>
      </c>
      <c r="M42" s="312" t="e">
        <f t="shared" si="4"/>
        <v>#VALUE!</v>
      </c>
      <c r="N42" s="312" t="e">
        <f t="shared" si="5"/>
        <v>#VALUE!</v>
      </c>
      <c r="O42" s="312" t="e">
        <f t="shared" si="6"/>
        <v>#VALUE!</v>
      </c>
      <c r="P42" s="312" t="e">
        <f t="shared" si="7"/>
        <v>#VALUE!</v>
      </c>
      <c r="Q42" s="312" t="e">
        <f t="shared" si="8"/>
        <v>#VALUE!</v>
      </c>
      <c r="R42" s="312" t="e">
        <f t="shared" si="9"/>
        <v>#VALUE!</v>
      </c>
      <c r="S42" s="312" t="e">
        <f t="shared" si="10"/>
        <v>#VALUE!</v>
      </c>
      <c r="T42" s="312" t="e">
        <f t="shared" si="11"/>
        <v>#VALUE!</v>
      </c>
      <c r="U42" s="312" t="e">
        <f t="shared" si="12"/>
        <v>#VALUE!</v>
      </c>
      <c r="V42" s="312" t="e">
        <f t="shared" si="13"/>
        <v>#VALUE!</v>
      </c>
      <c r="W42" s="312" t="e">
        <f t="shared" si="14"/>
        <v>#VALUE!</v>
      </c>
      <c r="X42" s="312" t="e">
        <f t="shared" si="15"/>
        <v>#VALUE!</v>
      </c>
      <c r="Y42" s="312" t="e">
        <f t="shared" si="16"/>
        <v>#VALUE!</v>
      </c>
      <c r="Z42" s="312" t="e">
        <f t="shared" si="17"/>
        <v>#VALUE!</v>
      </c>
      <c r="AA42" s="308"/>
      <c r="AB42" s="307"/>
    </row>
    <row r="43" spans="1:28" ht="16.5" customHeight="1">
      <c r="A43" s="319">
        <f t="shared" si="0"/>
        <v>32</v>
      </c>
      <c r="B43" s="314" t="str">
        <f t="shared" si="1"/>
        <v/>
      </c>
      <c r="C43" s="321" t="str">
        <f t="shared" si="18"/>
        <v/>
      </c>
      <c r="D43" s="318" t="str">
        <f t="shared" si="19"/>
        <v/>
      </c>
      <c r="E43" s="320" t="e">
        <f t="shared" si="20"/>
        <v>#VALUE!</v>
      </c>
      <c r="F43" s="310"/>
      <c r="G43" s="310"/>
      <c r="H43" s="316">
        <f t="shared" si="2"/>
        <v>32</v>
      </c>
      <c r="I43" s="315">
        <f>'★R5.9.30まで【施設用】施設内療養者一覧'!B43</f>
        <v>0</v>
      </c>
      <c r="J43" s="314" t="str">
        <f>IF('★R5.9.30まで【施設用】施設内療養者一覧'!B43="","",MAX('★R5.9.30まで【施設用】施設内療養者一覧'!E43,$D$7))</f>
        <v/>
      </c>
      <c r="K43" s="313" t="str">
        <f>IF('★R5.9.30まで【施設用】施設内療養者一覧'!B43="","",MIN('★R5.9.30まで【施設用】施設内療養者一覧'!F43,$F$7,J43+14))</f>
        <v/>
      </c>
      <c r="L43" s="312" t="e">
        <f t="shared" si="3"/>
        <v>#VALUE!</v>
      </c>
      <c r="M43" s="312" t="e">
        <f t="shared" si="4"/>
        <v>#VALUE!</v>
      </c>
      <c r="N43" s="312" t="e">
        <f t="shared" si="5"/>
        <v>#VALUE!</v>
      </c>
      <c r="O43" s="312" t="e">
        <f t="shared" si="6"/>
        <v>#VALUE!</v>
      </c>
      <c r="P43" s="312" t="e">
        <f t="shared" si="7"/>
        <v>#VALUE!</v>
      </c>
      <c r="Q43" s="312" t="e">
        <f t="shared" si="8"/>
        <v>#VALUE!</v>
      </c>
      <c r="R43" s="312" t="e">
        <f t="shared" si="9"/>
        <v>#VALUE!</v>
      </c>
      <c r="S43" s="312" t="e">
        <f t="shared" si="10"/>
        <v>#VALUE!</v>
      </c>
      <c r="T43" s="312" t="e">
        <f t="shared" si="11"/>
        <v>#VALUE!</v>
      </c>
      <c r="U43" s="312" t="e">
        <f t="shared" si="12"/>
        <v>#VALUE!</v>
      </c>
      <c r="V43" s="312" t="e">
        <f t="shared" si="13"/>
        <v>#VALUE!</v>
      </c>
      <c r="W43" s="312" t="e">
        <f t="shared" si="14"/>
        <v>#VALUE!</v>
      </c>
      <c r="X43" s="312" t="e">
        <f t="shared" si="15"/>
        <v>#VALUE!</v>
      </c>
      <c r="Y43" s="312" t="e">
        <f t="shared" si="16"/>
        <v>#VALUE!</v>
      </c>
      <c r="Z43" s="312" t="e">
        <f t="shared" si="17"/>
        <v>#VALUE!</v>
      </c>
      <c r="AA43" s="308"/>
      <c r="AB43" s="307"/>
    </row>
    <row r="44" spans="1:28" ht="16.5" customHeight="1">
      <c r="A44" s="319">
        <f t="shared" si="0"/>
        <v>33</v>
      </c>
      <c r="B44" s="314" t="str">
        <f t="shared" si="1"/>
        <v/>
      </c>
      <c r="C44" s="321" t="str">
        <f t="shared" si="18"/>
        <v/>
      </c>
      <c r="D44" s="318" t="str">
        <f t="shared" si="19"/>
        <v/>
      </c>
      <c r="E44" s="320" t="e">
        <f t="shared" si="20"/>
        <v>#VALUE!</v>
      </c>
      <c r="F44" s="310"/>
      <c r="G44" s="310"/>
      <c r="H44" s="316">
        <f t="shared" si="2"/>
        <v>33</v>
      </c>
      <c r="I44" s="315">
        <f>'★R5.9.30まで【施設用】施設内療養者一覧'!B44</f>
        <v>0</v>
      </c>
      <c r="J44" s="314" t="str">
        <f>IF('★R5.9.30まで【施設用】施設内療養者一覧'!B44="","",MAX('★R5.9.30まで【施設用】施設内療養者一覧'!E44,$D$7))</f>
        <v/>
      </c>
      <c r="K44" s="313" t="str">
        <f>IF('★R5.9.30まで【施設用】施設内療養者一覧'!B44="","",MIN('★R5.9.30まで【施設用】施設内療養者一覧'!F44,$F$7,J44+14))</f>
        <v/>
      </c>
      <c r="L44" s="312" t="e">
        <f t="shared" si="3"/>
        <v>#VALUE!</v>
      </c>
      <c r="M44" s="312" t="e">
        <f t="shared" si="4"/>
        <v>#VALUE!</v>
      </c>
      <c r="N44" s="312" t="e">
        <f t="shared" si="5"/>
        <v>#VALUE!</v>
      </c>
      <c r="O44" s="312" t="e">
        <f t="shared" si="6"/>
        <v>#VALUE!</v>
      </c>
      <c r="P44" s="312" t="e">
        <f t="shared" si="7"/>
        <v>#VALUE!</v>
      </c>
      <c r="Q44" s="312" t="e">
        <f t="shared" si="8"/>
        <v>#VALUE!</v>
      </c>
      <c r="R44" s="312" t="e">
        <f t="shared" si="9"/>
        <v>#VALUE!</v>
      </c>
      <c r="S44" s="312" t="e">
        <f t="shared" si="10"/>
        <v>#VALUE!</v>
      </c>
      <c r="T44" s="312" t="e">
        <f t="shared" si="11"/>
        <v>#VALUE!</v>
      </c>
      <c r="U44" s="312" t="e">
        <f t="shared" si="12"/>
        <v>#VALUE!</v>
      </c>
      <c r="V44" s="312" t="e">
        <f t="shared" si="13"/>
        <v>#VALUE!</v>
      </c>
      <c r="W44" s="312" t="e">
        <f t="shared" si="14"/>
        <v>#VALUE!</v>
      </c>
      <c r="X44" s="312" t="e">
        <f t="shared" si="15"/>
        <v>#VALUE!</v>
      </c>
      <c r="Y44" s="312" t="e">
        <f t="shared" si="16"/>
        <v>#VALUE!</v>
      </c>
      <c r="Z44" s="312" t="e">
        <f t="shared" si="17"/>
        <v>#VALUE!</v>
      </c>
      <c r="AA44" s="308"/>
      <c r="AB44" s="307"/>
    </row>
    <row r="45" spans="1:28" ht="16.5" customHeight="1">
      <c r="A45" s="319">
        <f t="shared" si="0"/>
        <v>34</v>
      </c>
      <c r="B45" s="314" t="str">
        <f t="shared" si="1"/>
        <v/>
      </c>
      <c r="C45" s="321" t="str">
        <f t="shared" si="18"/>
        <v/>
      </c>
      <c r="D45" s="318" t="str">
        <f t="shared" si="19"/>
        <v/>
      </c>
      <c r="E45" s="320" t="e">
        <f t="shared" si="20"/>
        <v>#VALUE!</v>
      </c>
      <c r="F45" s="310"/>
      <c r="G45" s="310"/>
      <c r="H45" s="316">
        <f t="shared" si="2"/>
        <v>34</v>
      </c>
      <c r="I45" s="315">
        <f>'★R5.9.30まで【施設用】施設内療養者一覧'!B45</f>
        <v>0</v>
      </c>
      <c r="J45" s="314" t="str">
        <f>IF('★R5.9.30まで【施設用】施設内療養者一覧'!B45="","",MAX('★R5.9.30まで【施設用】施設内療養者一覧'!E45,$D$7))</f>
        <v/>
      </c>
      <c r="K45" s="313" t="str">
        <f>IF('★R5.9.30まで【施設用】施設内療養者一覧'!B45="","",MIN('★R5.9.30まで【施設用】施設内療養者一覧'!F45,$F$7,J45+14))</f>
        <v/>
      </c>
      <c r="L45" s="312" t="e">
        <f t="shared" si="3"/>
        <v>#VALUE!</v>
      </c>
      <c r="M45" s="312" t="e">
        <f t="shared" si="4"/>
        <v>#VALUE!</v>
      </c>
      <c r="N45" s="312" t="e">
        <f t="shared" si="5"/>
        <v>#VALUE!</v>
      </c>
      <c r="O45" s="312" t="e">
        <f t="shared" si="6"/>
        <v>#VALUE!</v>
      </c>
      <c r="P45" s="312" t="e">
        <f t="shared" si="7"/>
        <v>#VALUE!</v>
      </c>
      <c r="Q45" s="312" t="e">
        <f t="shared" si="8"/>
        <v>#VALUE!</v>
      </c>
      <c r="R45" s="312" t="e">
        <f t="shared" si="9"/>
        <v>#VALUE!</v>
      </c>
      <c r="S45" s="312" t="e">
        <f t="shared" si="10"/>
        <v>#VALUE!</v>
      </c>
      <c r="T45" s="312" t="e">
        <f t="shared" si="11"/>
        <v>#VALUE!</v>
      </c>
      <c r="U45" s="312" t="e">
        <f t="shared" si="12"/>
        <v>#VALUE!</v>
      </c>
      <c r="V45" s="312" t="e">
        <f t="shared" si="13"/>
        <v>#VALUE!</v>
      </c>
      <c r="W45" s="312" t="e">
        <f t="shared" si="14"/>
        <v>#VALUE!</v>
      </c>
      <c r="X45" s="312" t="e">
        <f t="shared" si="15"/>
        <v>#VALUE!</v>
      </c>
      <c r="Y45" s="312" t="e">
        <f t="shared" si="16"/>
        <v>#VALUE!</v>
      </c>
      <c r="Z45" s="312" t="e">
        <f t="shared" si="17"/>
        <v>#VALUE!</v>
      </c>
      <c r="AA45" s="308"/>
      <c r="AB45" s="307"/>
    </row>
    <row r="46" spans="1:28" ht="16.5" customHeight="1">
      <c r="A46" s="319">
        <f t="shared" si="0"/>
        <v>35</v>
      </c>
      <c r="B46" s="314" t="str">
        <f t="shared" si="1"/>
        <v/>
      </c>
      <c r="C46" s="321" t="str">
        <f t="shared" si="18"/>
        <v/>
      </c>
      <c r="D46" s="318" t="str">
        <f t="shared" si="19"/>
        <v/>
      </c>
      <c r="E46" s="320" t="e">
        <f t="shared" si="20"/>
        <v>#VALUE!</v>
      </c>
      <c r="F46" s="310"/>
      <c r="G46" s="310"/>
      <c r="H46" s="316">
        <f t="shared" si="2"/>
        <v>35</v>
      </c>
      <c r="I46" s="315">
        <f>'★R5.9.30まで【施設用】施設内療養者一覧'!B46</f>
        <v>0</v>
      </c>
      <c r="J46" s="314" t="str">
        <f>IF('★R5.9.30まで【施設用】施設内療養者一覧'!B46="","",MAX('★R5.9.30まで【施設用】施設内療養者一覧'!E46,$D$7))</f>
        <v/>
      </c>
      <c r="K46" s="313" t="str">
        <f>IF('★R5.9.30まで【施設用】施設内療養者一覧'!B46="","",MIN('★R5.9.30まで【施設用】施設内療養者一覧'!F46,$F$7,J46+14))</f>
        <v/>
      </c>
      <c r="L46" s="312" t="e">
        <f t="shared" si="3"/>
        <v>#VALUE!</v>
      </c>
      <c r="M46" s="312" t="e">
        <f t="shared" si="4"/>
        <v>#VALUE!</v>
      </c>
      <c r="N46" s="312" t="e">
        <f t="shared" si="5"/>
        <v>#VALUE!</v>
      </c>
      <c r="O46" s="312" t="e">
        <f t="shared" si="6"/>
        <v>#VALUE!</v>
      </c>
      <c r="P46" s="312" t="e">
        <f t="shared" si="7"/>
        <v>#VALUE!</v>
      </c>
      <c r="Q46" s="312" t="e">
        <f t="shared" si="8"/>
        <v>#VALUE!</v>
      </c>
      <c r="R46" s="312" t="e">
        <f t="shared" si="9"/>
        <v>#VALUE!</v>
      </c>
      <c r="S46" s="312" t="e">
        <f t="shared" si="10"/>
        <v>#VALUE!</v>
      </c>
      <c r="T46" s="312" t="e">
        <f t="shared" si="11"/>
        <v>#VALUE!</v>
      </c>
      <c r="U46" s="312" t="e">
        <f t="shared" si="12"/>
        <v>#VALUE!</v>
      </c>
      <c r="V46" s="312" t="e">
        <f t="shared" si="13"/>
        <v>#VALUE!</v>
      </c>
      <c r="W46" s="312" t="e">
        <f t="shared" si="14"/>
        <v>#VALUE!</v>
      </c>
      <c r="X46" s="312" t="e">
        <f t="shared" si="15"/>
        <v>#VALUE!</v>
      </c>
      <c r="Y46" s="312" t="e">
        <f t="shared" si="16"/>
        <v>#VALUE!</v>
      </c>
      <c r="Z46" s="312" t="e">
        <f t="shared" si="17"/>
        <v>#VALUE!</v>
      </c>
      <c r="AA46" s="308"/>
      <c r="AB46" s="307"/>
    </row>
    <row r="47" spans="1:28" ht="16.5" customHeight="1">
      <c r="A47" s="319">
        <f t="shared" si="0"/>
        <v>36</v>
      </c>
      <c r="B47" s="314" t="str">
        <f t="shared" si="1"/>
        <v/>
      </c>
      <c r="C47" s="321" t="str">
        <f t="shared" si="18"/>
        <v/>
      </c>
      <c r="D47" s="318" t="str">
        <f t="shared" si="19"/>
        <v/>
      </c>
      <c r="E47" s="320" t="e">
        <f t="shared" si="20"/>
        <v>#VALUE!</v>
      </c>
      <c r="F47" s="310"/>
      <c r="G47" s="310"/>
      <c r="H47" s="316">
        <f t="shared" si="2"/>
        <v>36</v>
      </c>
      <c r="I47" s="315">
        <f>'★R5.9.30まで【施設用】施設内療養者一覧'!B47</f>
        <v>0</v>
      </c>
      <c r="J47" s="314" t="str">
        <f>IF('★R5.9.30まで【施設用】施設内療養者一覧'!B47="","",MAX('★R5.9.30まで【施設用】施設内療養者一覧'!E47,$D$7))</f>
        <v/>
      </c>
      <c r="K47" s="313" t="str">
        <f>IF('★R5.9.30まで【施設用】施設内療養者一覧'!B47="","",MIN('★R5.9.30まで【施設用】施設内療養者一覧'!F47,$F$7,J47+14))</f>
        <v/>
      </c>
      <c r="L47" s="312" t="e">
        <f t="shared" si="3"/>
        <v>#VALUE!</v>
      </c>
      <c r="M47" s="312" t="e">
        <f t="shared" si="4"/>
        <v>#VALUE!</v>
      </c>
      <c r="N47" s="312" t="e">
        <f t="shared" si="5"/>
        <v>#VALUE!</v>
      </c>
      <c r="O47" s="312" t="e">
        <f t="shared" si="6"/>
        <v>#VALUE!</v>
      </c>
      <c r="P47" s="312" t="e">
        <f t="shared" si="7"/>
        <v>#VALUE!</v>
      </c>
      <c r="Q47" s="312" t="e">
        <f t="shared" si="8"/>
        <v>#VALUE!</v>
      </c>
      <c r="R47" s="312" t="e">
        <f t="shared" si="9"/>
        <v>#VALUE!</v>
      </c>
      <c r="S47" s="312" t="e">
        <f t="shared" si="10"/>
        <v>#VALUE!</v>
      </c>
      <c r="T47" s="312" t="e">
        <f t="shared" si="11"/>
        <v>#VALUE!</v>
      </c>
      <c r="U47" s="312" t="e">
        <f t="shared" si="12"/>
        <v>#VALUE!</v>
      </c>
      <c r="V47" s="312" t="e">
        <f t="shared" si="13"/>
        <v>#VALUE!</v>
      </c>
      <c r="W47" s="312" t="e">
        <f t="shared" si="14"/>
        <v>#VALUE!</v>
      </c>
      <c r="X47" s="312" t="e">
        <f t="shared" si="15"/>
        <v>#VALUE!</v>
      </c>
      <c r="Y47" s="312" t="e">
        <f t="shared" si="16"/>
        <v>#VALUE!</v>
      </c>
      <c r="Z47" s="312" t="e">
        <f t="shared" si="17"/>
        <v>#VALUE!</v>
      </c>
      <c r="AA47" s="308"/>
      <c r="AB47" s="307"/>
    </row>
    <row r="48" spans="1:28" ht="16.5" customHeight="1">
      <c r="A48" s="319">
        <f t="shared" si="0"/>
        <v>37</v>
      </c>
      <c r="B48" s="314" t="str">
        <f t="shared" si="1"/>
        <v/>
      </c>
      <c r="C48" s="321" t="str">
        <f t="shared" si="18"/>
        <v/>
      </c>
      <c r="D48" s="318" t="str">
        <f t="shared" si="19"/>
        <v/>
      </c>
      <c r="E48" s="320" t="e">
        <f t="shared" si="20"/>
        <v>#VALUE!</v>
      </c>
      <c r="F48" s="310"/>
      <c r="G48" s="310"/>
      <c r="H48" s="316">
        <f t="shared" si="2"/>
        <v>37</v>
      </c>
      <c r="I48" s="315">
        <f>'★R5.9.30まで【施設用】施設内療養者一覧'!B48</f>
        <v>0</v>
      </c>
      <c r="J48" s="314" t="str">
        <f>IF('★R5.9.30まで【施設用】施設内療養者一覧'!B48="","",MAX('★R5.9.30まで【施設用】施設内療養者一覧'!E48,$D$7))</f>
        <v/>
      </c>
      <c r="K48" s="313" t="str">
        <f>IF('★R5.9.30まで【施設用】施設内療養者一覧'!B48="","",MIN('★R5.9.30まで【施設用】施設内療養者一覧'!F48,$F$7,J48+14))</f>
        <v/>
      </c>
      <c r="L48" s="312" t="e">
        <f t="shared" si="3"/>
        <v>#VALUE!</v>
      </c>
      <c r="M48" s="312" t="e">
        <f t="shared" si="4"/>
        <v>#VALUE!</v>
      </c>
      <c r="N48" s="312" t="e">
        <f t="shared" si="5"/>
        <v>#VALUE!</v>
      </c>
      <c r="O48" s="312" t="e">
        <f t="shared" si="6"/>
        <v>#VALUE!</v>
      </c>
      <c r="P48" s="312" t="e">
        <f t="shared" si="7"/>
        <v>#VALUE!</v>
      </c>
      <c r="Q48" s="312" t="e">
        <f t="shared" si="8"/>
        <v>#VALUE!</v>
      </c>
      <c r="R48" s="312" t="e">
        <f t="shared" si="9"/>
        <v>#VALUE!</v>
      </c>
      <c r="S48" s="312" t="e">
        <f t="shared" si="10"/>
        <v>#VALUE!</v>
      </c>
      <c r="T48" s="312" t="e">
        <f t="shared" si="11"/>
        <v>#VALUE!</v>
      </c>
      <c r="U48" s="312" t="e">
        <f t="shared" si="12"/>
        <v>#VALUE!</v>
      </c>
      <c r="V48" s="312" t="e">
        <f t="shared" si="13"/>
        <v>#VALUE!</v>
      </c>
      <c r="W48" s="312" t="e">
        <f t="shared" si="14"/>
        <v>#VALUE!</v>
      </c>
      <c r="X48" s="312" t="e">
        <f t="shared" si="15"/>
        <v>#VALUE!</v>
      </c>
      <c r="Y48" s="312" t="e">
        <f t="shared" si="16"/>
        <v>#VALUE!</v>
      </c>
      <c r="Z48" s="312" t="e">
        <f t="shared" si="17"/>
        <v>#VALUE!</v>
      </c>
      <c r="AA48" s="308"/>
      <c r="AB48" s="307"/>
    </row>
    <row r="49" spans="1:28" ht="16.5" customHeight="1">
      <c r="A49" s="319">
        <f t="shared" si="0"/>
        <v>38</v>
      </c>
      <c r="B49" s="314" t="str">
        <f t="shared" si="1"/>
        <v/>
      </c>
      <c r="C49" s="321" t="str">
        <f t="shared" si="18"/>
        <v/>
      </c>
      <c r="D49" s="318" t="str">
        <f t="shared" si="19"/>
        <v/>
      </c>
      <c r="E49" s="320" t="e">
        <f t="shared" si="20"/>
        <v>#VALUE!</v>
      </c>
      <c r="F49" s="310"/>
      <c r="G49" s="310"/>
      <c r="H49" s="316">
        <f t="shared" si="2"/>
        <v>38</v>
      </c>
      <c r="I49" s="315">
        <f>'★R5.9.30まで【施設用】施設内療養者一覧'!B49</f>
        <v>0</v>
      </c>
      <c r="J49" s="314" t="str">
        <f>IF('★R5.9.30まで【施設用】施設内療養者一覧'!B49="","",MAX('★R5.9.30まで【施設用】施設内療養者一覧'!E49,$D$7))</f>
        <v/>
      </c>
      <c r="K49" s="313" t="str">
        <f>IF('★R5.9.30まで【施設用】施設内療養者一覧'!B49="","",MIN('★R5.9.30まで【施設用】施設内療養者一覧'!F49,$F$7,J49+14))</f>
        <v/>
      </c>
      <c r="L49" s="312" t="e">
        <f t="shared" si="3"/>
        <v>#VALUE!</v>
      </c>
      <c r="M49" s="312" t="e">
        <f t="shared" si="4"/>
        <v>#VALUE!</v>
      </c>
      <c r="N49" s="312" t="e">
        <f t="shared" si="5"/>
        <v>#VALUE!</v>
      </c>
      <c r="O49" s="312" t="e">
        <f t="shared" si="6"/>
        <v>#VALUE!</v>
      </c>
      <c r="P49" s="312" t="e">
        <f t="shared" si="7"/>
        <v>#VALUE!</v>
      </c>
      <c r="Q49" s="312" t="e">
        <f t="shared" si="8"/>
        <v>#VALUE!</v>
      </c>
      <c r="R49" s="312" t="e">
        <f t="shared" si="9"/>
        <v>#VALUE!</v>
      </c>
      <c r="S49" s="312" t="e">
        <f t="shared" si="10"/>
        <v>#VALUE!</v>
      </c>
      <c r="T49" s="312" t="e">
        <f t="shared" si="11"/>
        <v>#VALUE!</v>
      </c>
      <c r="U49" s="312" t="e">
        <f t="shared" si="12"/>
        <v>#VALUE!</v>
      </c>
      <c r="V49" s="312" t="e">
        <f t="shared" si="13"/>
        <v>#VALUE!</v>
      </c>
      <c r="W49" s="312" t="e">
        <f t="shared" si="14"/>
        <v>#VALUE!</v>
      </c>
      <c r="X49" s="312" t="e">
        <f t="shared" si="15"/>
        <v>#VALUE!</v>
      </c>
      <c r="Y49" s="312" t="e">
        <f t="shared" si="16"/>
        <v>#VALUE!</v>
      </c>
      <c r="Z49" s="312" t="e">
        <f t="shared" si="17"/>
        <v>#VALUE!</v>
      </c>
      <c r="AA49" s="308"/>
      <c r="AB49" s="307"/>
    </row>
    <row r="50" spans="1:28" ht="16.5" customHeight="1">
      <c r="A50" s="319">
        <f t="shared" si="0"/>
        <v>39</v>
      </c>
      <c r="B50" s="314" t="str">
        <f t="shared" si="1"/>
        <v/>
      </c>
      <c r="C50" s="321" t="str">
        <f t="shared" si="18"/>
        <v/>
      </c>
      <c r="D50" s="318" t="str">
        <f t="shared" si="19"/>
        <v/>
      </c>
      <c r="E50" s="320" t="e">
        <f t="shared" si="20"/>
        <v>#VALUE!</v>
      </c>
      <c r="F50" s="310"/>
      <c r="G50" s="310"/>
      <c r="H50" s="316">
        <f t="shared" si="2"/>
        <v>39</v>
      </c>
      <c r="I50" s="315">
        <f>'★R5.9.30まで【施設用】施設内療養者一覧'!B50</f>
        <v>0</v>
      </c>
      <c r="J50" s="314" t="str">
        <f>IF('★R5.9.30まで【施設用】施設内療養者一覧'!B50="","",MAX('★R5.9.30まで【施設用】施設内療養者一覧'!E50,$D$7))</f>
        <v/>
      </c>
      <c r="K50" s="313" t="str">
        <f>IF('★R5.9.30まで【施設用】施設内療養者一覧'!B50="","",MIN('★R5.9.30まで【施設用】施設内療養者一覧'!F50,$F$7,J50+14))</f>
        <v/>
      </c>
      <c r="L50" s="312" t="e">
        <f t="shared" si="3"/>
        <v>#VALUE!</v>
      </c>
      <c r="M50" s="312" t="e">
        <f t="shared" si="4"/>
        <v>#VALUE!</v>
      </c>
      <c r="N50" s="312" t="e">
        <f t="shared" si="5"/>
        <v>#VALUE!</v>
      </c>
      <c r="O50" s="312" t="e">
        <f t="shared" si="6"/>
        <v>#VALUE!</v>
      </c>
      <c r="P50" s="312" t="e">
        <f t="shared" si="7"/>
        <v>#VALUE!</v>
      </c>
      <c r="Q50" s="312" t="e">
        <f t="shared" si="8"/>
        <v>#VALUE!</v>
      </c>
      <c r="R50" s="312" t="e">
        <f t="shared" si="9"/>
        <v>#VALUE!</v>
      </c>
      <c r="S50" s="312" t="e">
        <f t="shared" si="10"/>
        <v>#VALUE!</v>
      </c>
      <c r="T50" s="312" t="e">
        <f t="shared" si="11"/>
        <v>#VALUE!</v>
      </c>
      <c r="U50" s="312" t="e">
        <f t="shared" si="12"/>
        <v>#VALUE!</v>
      </c>
      <c r="V50" s="312" t="e">
        <f t="shared" si="13"/>
        <v>#VALUE!</v>
      </c>
      <c r="W50" s="312" t="e">
        <f t="shared" si="14"/>
        <v>#VALUE!</v>
      </c>
      <c r="X50" s="312" t="e">
        <f t="shared" si="15"/>
        <v>#VALUE!</v>
      </c>
      <c r="Y50" s="312" t="e">
        <f t="shared" si="16"/>
        <v>#VALUE!</v>
      </c>
      <c r="Z50" s="312" t="e">
        <f t="shared" si="17"/>
        <v>#VALUE!</v>
      </c>
      <c r="AA50" s="308"/>
      <c r="AB50" s="307"/>
    </row>
    <row r="51" spans="1:28" ht="16.5" customHeight="1">
      <c r="A51" s="319">
        <f t="shared" si="0"/>
        <v>40</v>
      </c>
      <c r="B51" s="314" t="str">
        <f t="shared" si="1"/>
        <v/>
      </c>
      <c r="C51" s="321" t="str">
        <f t="shared" si="18"/>
        <v/>
      </c>
      <c r="D51" s="318" t="str">
        <f t="shared" si="19"/>
        <v/>
      </c>
      <c r="E51" s="320" t="e">
        <f t="shared" si="20"/>
        <v>#VALUE!</v>
      </c>
      <c r="F51" s="310"/>
      <c r="G51" s="310"/>
      <c r="H51" s="316">
        <f t="shared" si="2"/>
        <v>40</v>
      </c>
      <c r="I51" s="315">
        <f>'★R5.9.30まで【施設用】施設内療養者一覧'!B51</f>
        <v>0</v>
      </c>
      <c r="J51" s="314" t="str">
        <f>IF('★R5.9.30まで【施設用】施設内療養者一覧'!B51="","",MAX('★R5.9.30まで【施設用】施設内療養者一覧'!E51,$D$7))</f>
        <v/>
      </c>
      <c r="K51" s="313" t="str">
        <f>IF('★R5.9.30まで【施設用】施設内療養者一覧'!B51="","",MIN('★R5.9.30まで【施設用】施設内療養者一覧'!F51,$F$7,J51+14))</f>
        <v/>
      </c>
      <c r="L51" s="312" t="e">
        <f t="shared" si="3"/>
        <v>#VALUE!</v>
      </c>
      <c r="M51" s="312" t="e">
        <f t="shared" si="4"/>
        <v>#VALUE!</v>
      </c>
      <c r="N51" s="312" t="e">
        <f t="shared" si="5"/>
        <v>#VALUE!</v>
      </c>
      <c r="O51" s="312" t="e">
        <f t="shared" si="6"/>
        <v>#VALUE!</v>
      </c>
      <c r="P51" s="312" t="e">
        <f t="shared" si="7"/>
        <v>#VALUE!</v>
      </c>
      <c r="Q51" s="312" t="e">
        <f t="shared" si="8"/>
        <v>#VALUE!</v>
      </c>
      <c r="R51" s="312" t="e">
        <f t="shared" si="9"/>
        <v>#VALUE!</v>
      </c>
      <c r="S51" s="312" t="e">
        <f t="shared" si="10"/>
        <v>#VALUE!</v>
      </c>
      <c r="T51" s="312" t="e">
        <f t="shared" si="11"/>
        <v>#VALUE!</v>
      </c>
      <c r="U51" s="312" t="e">
        <f t="shared" si="12"/>
        <v>#VALUE!</v>
      </c>
      <c r="V51" s="312" t="e">
        <f t="shared" si="13"/>
        <v>#VALUE!</v>
      </c>
      <c r="W51" s="312" t="e">
        <f t="shared" si="14"/>
        <v>#VALUE!</v>
      </c>
      <c r="X51" s="312" t="e">
        <f t="shared" si="15"/>
        <v>#VALUE!</v>
      </c>
      <c r="Y51" s="312" t="e">
        <f t="shared" si="16"/>
        <v>#VALUE!</v>
      </c>
      <c r="Z51" s="312" t="e">
        <f t="shared" si="17"/>
        <v>#VALUE!</v>
      </c>
      <c r="AA51" s="308"/>
      <c r="AB51" s="307"/>
    </row>
    <row r="52" spans="1:28" ht="16.5" customHeight="1">
      <c r="A52" s="319">
        <f t="shared" si="0"/>
        <v>41</v>
      </c>
      <c r="B52" s="314" t="str">
        <f t="shared" si="1"/>
        <v/>
      </c>
      <c r="C52" s="321" t="str">
        <f t="shared" si="18"/>
        <v/>
      </c>
      <c r="D52" s="318" t="str">
        <f t="shared" si="19"/>
        <v/>
      </c>
      <c r="E52" s="320" t="e">
        <f t="shared" si="20"/>
        <v>#VALUE!</v>
      </c>
      <c r="F52" s="310"/>
      <c r="G52" s="310"/>
      <c r="H52" s="316">
        <f t="shared" si="2"/>
        <v>41</v>
      </c>
      <c r="I52" s="315">
        <f>'★R5.9.30まで【施設用】施設内療養者一覧'!B52</f>
        <v>0</v>
      </c>
      <c r="J52" s="314" t="str">
        <f>IF('★R5.9.30まで【施設用】施設内療養者一覧'!B52="","",MAX('★R5.9.30まで【施設用】施設内療養者一覧'!E52,$D$7))</f>
        <v/>
      </c>
      <c r="K52" s="313" t="str">
        <f>IF('★R5.9.30まで【施設用】施設内療養者一覧'!B52="","",MIN('★R5.9.30まで【施設用】施設内療養者一覧'!F52,$F$7,J52+14))</f>
        <v/>
      </c>
      <c r="L52" s="312" t="e">
        <f t="shared" si="3"/>
        <v>#VALUE!</v>
      </c>
      <c r="M52" s="312" t="e">
        <f t="shared" si="4"/>
        <v>#VALUE!</v>
      </c>
      <c r="N52" s="312" t="e">
        <f t="shared" si="5"/>
        <v>#VALUE!</v>
      </c>
      <c r="O52" s="312" t="e">
        <f t="shared" si="6"/>
        <v>#VALUE!</v>
      </c>
      <c r="P52" s="312" t="e">
        <f t="shared" si="7"/>
        <v>#VALUE!</v>
      </c>
      <c r="Q52" s="312" t="e">
        <f t="shared" si="8"/>
        <v>#VALUE!</v>
      </c>
      <c r="R52" s="312" t="e">
        <f t="shared" si="9"/>
        <v>#VALUE!</v>
      </c>
      <c r="S52" s="312" t="e">
        <f t="shared" si="10"/>
        <v>#VALUE!</v>
      </c>
      <c r="T52" s="312" t="e">
        <f t="shared" si="11"/>
        <v>#VALUE!</v>
      </c>
      <c r="U52" s="312" t="e">
        <f t="shared" si="12"/>
        <v>#VALUE!</v>
      </c>
      <c r="V52" s="312" t="e">
        <f t="shared" si="13"/>
        <v>#VALUE!</v>
      </c>
      <c r="W52" s="312" t="e">
        <f t="shared" si="14"/>
        <v>#VALUE!</v>
      </c>
      <c r="X52" s="312" t="e">
        <f t="shared" si="15"/>
        <v>#VALUE!</v>
      </c>
      <c r="Y52" s="312" t="e">
        <f t="shared" si="16"/>
        <v>#VALUE!</v>
      </c>
      <c r="Z52" s="312" t="e">
        <f t="shared" si="17"/>
        <v>#VALUE!</v>
      </c>
      <c r="AA52" s="308"/>
      <c r="AB52" s="307"/>
    </row>
    <row r="53" spans="1:28" ht="16.5" customHeight="1">
      <c r="A53" s="319">
        <f t="shared" si="0"/>
        <v>42</v>
      </c>
      <c r="B53" s="314" t="str">
        <f t="shared" si="1"/>
        <v/>
      </c>
      <c r="C53" s="321" t="str">
        <f t="shared" si="18"/>
        <v/>
      </c>
      <c r="D53" s="318" t="str">
        <f t="shared" si="19"/>
        <v/>
      </c>
      <c r="E53" s="320" t="e">
        <f t="shared" si="20"/>
        <v>#VALUE!</v>
      </c>
      <c r="F53" s="310"/>
      <c r="G53" s="310"/>
      <c r="H53" s="316">
        <f t="shared" si="2"/>
        <v>42</v>
      </c>
      <c r="I53" s="315">
        <f>'★R5.9.30まで【施設用】施設内療養者一覧'!B53</f>
        <v>0</v>
      </c>
      <c r="J53" s="314" t="str">
        <f>IF('★R5.9.30まで【施設用】施設内療養者一覧'!B53="","",MAX('★R5.9.30まで【施設用】施設内療養者一覧'!E53,$D$7))</f>
        <v/>
      </c>
      <c r="K53" s="313" t="str">
        <f>IF('★R5.9.30まで【施設用】施設内療養者一覧'!B53="","",MIN('★R5.9.30まで【施設用】施設内療養者一覧'!F53,$F$7,J53+14))</f>
        <v/>
      </c>
      <c r="L53" s="312" t="e">
        <f t="shared" si="3"/>
        <v>#VALUE!</v>
      </c>
      <c r="M53" s="312" t="e">
        <f t="shared" si="4"/>
        <v>#VALUE!</v>
      </c>
      <c r="N53" s="312" t="e">
        <f t="shared" si="5"/>
        <v>#VALUE!</v>
      </c>
      <c r="O53" s="312" t="e">
        <f t="shared" si="6"/>
        <v>#VALUE!</v>
      </c>
      <c r="P53" s="312" t="e">
        <f t="shared" si="7"/>
        <v>#VALUE!</v>
      </c>
      <c r="Q53" s="312" t="e">
        <f t="shared" si="8"/>
        <v>#VALUE!</v>
      </c>
      <c r="R53" s="312" t="e">
        <f t="shared" si="9"/>
        <v>#VALUE!</v>
      </c>
      <c r="S53" s="312" t="e">
        <f t="shared" si="10"/>
        <v>#VALUE!</v>
      </c>
      <c r="T53" s="312" t="e">
        <f t="shared" si="11"/>
        <v>#VALUE!</v>
      </c>
      <c r="U53" s="312" t="e">
        <f t="shared" si="12"/>
        <v>#VALUE!</v>
      </c>
      <c r="V53" s="312" t="e">
        <f t="shared" si="13"/>
        <v>#VALUE!</v>
      </c>
      <c r="W53" s="312" t="e">
        <f t="shared" si="14"/>
        <v>#VALUE!</v>
      </c>
      <c r="X53" s="312" t="e">
        <f t="shared" si="15"/>
        <v>#VALUE!</v>
      </c>
      <c r="Y53" s="312" t="e">
        <f t="shared" si="16"/>
        <v>#VALUE!</v>
      </c>
      <c r="Z53" s="312" t="e">
        <f t="shared" si="17"/>
        <v>#VALUE!</v>
      </c>
      <c r="AA53" s="308"/>
      <c r="AB53" s="307"/>
    </row>
    <row r="54" spans="1:28" ht="16.5" customHeight="1">
      <c r="A54" s="319">
        <f t="shared" si="0"/>
        <v>43</v>
      </c>
      <c r="B54" s="314" t="str">
        <f t="shared" si="1"/>
        <v/>
      </c>
      <c r="C54" s="321" t="str">
        <f t="shared" si="18"/>
        <v/>
      </c>
      <c r="D54" s="318" t="str">
        <f t="shared" si="19"/>
        <v/>
      </c>
      <c r="E54" s="320" t="e">
        <f t="shared" si="20"/>
        <v>#VALUE!</v>
      </c>
      <c r="F54" s="310"/>
      <c r="G54" s="310"/>
      <c r="H54" s="316">
        <f t="shared" si="2"/>
        <v>43</v>
      </c>
      <c r="I54" s="315">
        <f>'★R5.9.30まで【施設用】施設内療養者一覧'!B54</f>
        <v>0</v>
      </c>
      <c r="J54" s="314" t="str">
        <f>IF('★R5.9.30まで【施設用】施設内療養者一覧'!B54="","",MAX('★R5.9.30まで【施設用】施設内療養者一覧'!E54,$D$7))</f>
        <v/>
      </c>
      <c r="K54" s="313" t="str">
        <f>IF('★R5.9.30まで【施設用】施設内療養者一覧'!B54="","",MIN('★R5.9.30まで【施設用】施設内療養者一覧'!F54,$F$7,J54+14))</f>
        <v/>
      </c>
      <c r="L54" s="312" t="e">
        <f t="shared" si="3"/>
        <v>#VALUE!</v>
      </c>
      <c r="M54" s="312" t="e">
        <f t="shared" si="4"/>
        <v>#VALUE!</v>
      </c>
      <c r="N54" s="312" t="e">
        <f t="shared" si="5"/>
        <v>#VALUE!</v>
      </c>
      <c r="O54" s="312" t="e">
        <f t="shared" si="6"/>
        <v>#VALUE!</v>
      </c>
      <c r="P54" s="312" t="e">
        <f t="shared" si="7"/>
        <v>#VALUE!</v>
      </c>
      <c r="Q54" s="312" t="e">
        <f t="shared" si="8"/>
        <v>#VALUE!</v>
      </c>
      <c r="R54" s="312" t="e">
        <f t="shared" si="9"/>
        <v>#VALUE!</v>
      </c>
      <c r="S54" s="312" t="e">
        <f t="shared" si="10"/>
        <v>#VALUE!</v>
      </c>
      <c r="T54" s="312" t="e">
        <f t="shared" si="11"/>
        <v>#VALUE!</v>
      </c>
      <c r="U54" s="312" t="e">
        <f t="shared" si="12"/>
        <v>#VALUE!</v>
      </c>
      <c r="V54" s="312" t="e">
        <f t="shared" si="13"/>
        <v>#VALUE!</v>
      </c>
      <c r="W54" s="312" t="e">
        <f t="shared" si="14"/>
        <v>#VALUE!</v>
      </c>
      <c r="X54" s="312" t="e">
        <f t="shared" si="15"/>
        <v>#VALUE!</v>
      </c>
      <c r="Y54" s="312" t="e">
        <f t="shared" si="16"/>
        <v>#VALUE!</v>
      </c>
      <c r="Z54" s="312" t="e">
        <f t="shared" si="17"/>
        <v>#VALUE!</v>
      </c>
      <c r="AA54" s="308"/>
      <c r="AB54" s="307"/>
    </row>
    <row r="55" spans="1:28" ht="16.5" customHeight="1">
      <c r="A55" s="319">
        <f t="shared" si="0"/>
        <v>44</v>
      </c>
      <c r="B55" s="314" t="str">
        <f t="shared" si="1"/>
        <v/>
      </c>
      <c r="C55" s="321" t="str">
        <f t="shared" si="18"/>
        <v/>
      </c>
      <c r="D55" s="318" t="str">
        <f t="shared" si="19"/>
        <v/>
      </c>
      <c r="E55" s="320" t="e">
        <f t="shared" si="20"/>
        <v>#VALUE!</v>
      </c>
      <c r="F55" s="310"/>
      <c r="G55" s="310"/>
      <c r="H55" s="316">
        <f t="shared" si="2"/>
        <v>44</v>
      </c>
      <c r="I55" s="315">
        <f>'★R5.9.30まで【施設用】施設内療養者一覧'!B55</f>
        <v>0</v>
      </c>
      <c r="J55" s="314" t="str">
        <f>IF('★R5.9.30まで【施設用】施設内療養者一覧'!B55="","",MAX('★R5.9.30まで【施設用】施設内療養者一覧'!E55,$D$7))</f>
        <v/>
      </c>
      <c r="K55" s="313" t="str">
        <f>IF('★R5.9.30まで【施設用】施設内療養者一覧'!B55="","",MIN('★R5.9.30まで【施設用】施設内療養者一覧'!F55,$F$7,J55+14))</f>
        <v/>
      </c>
      <c r="L55" s="312" t="e">
        <f t="shared" si="3"/>
        <v>#VALUE!</v>
      </c>
      <c r="M55" s="312" t="e">
        <f t="shared" si="4"/>
        <v>#VALUE!</v>
      </c>
      <c r="N55" s="312" t="e">
        <f t="shared" si="5"/>
        <v>#VALUE!</v>
      </c>
      <c r="O55" s="312" t="e">
        <f t="shared" si="6"/>
        <v>#VALUE!</v>
      </c>
      <c r="P55" s="312" t="e">
        <f t="shared" si="7"/>
        <v>#VALUE!</v>
      </c>
      <c r="Q55" s="312" t="e">
        <f t="shared" si="8"/>
        <v>#VALUE!</v>
      </c>
      <c r="R55" s="312" t="e">
        <f t="shared" si="9"/>
        <v>#VALUE!</v>
      </c>
      <c r="S55" s="312" t="e">
        <f t="shared" si="10"/>
        <v>#VALUE!</v>
      </c>
      <c r="T55" s="312" t="e">
        <f t="shared" si="11"/>
        <v>#VALUE!</v>
      </c>
      <c r="U55" s="312" t="e">
        <f t="shared" si="12"/>
        <v>#VALUE!</v>
      </c>
      <c r="V55" s="312" t="e">
        <f t="shared" si="13"/>
        <v>#VALUE!</v>
      </c>
      <c r="W55" s="312" t="e">
        <f t="shared" si="14"/>
        <v>#VALUE!</v>
      </c>
      <c r="X55" s="312" t="e">
        <f t="shared" si="15"/>
        <v>#VALUE!</v>
      </c>
      <c r="Y55" s="312" t="e">
        <f t="shared" si="16"/>
        <v>#VALUE!</v>
      </c>
      <c r="Z55" s="312" t="e">
        <f t="shared" si="17"/>
        <v>#VALUE!</v>
      </c>
      <c r="AA55" s="308"/>
      <c r="AB55" s="307"/>
    </row>
    <row r="56" spans="1:28" ht="16.5" customHeight="1">
      <c r="A56" s="319">
        <f t="shared" si="0"/>
        <v>45</v>
      </c>
      <c r="B56" s="314" t="str">
        <f t="shared" si="1"/>
        <v/>
      </c>
      <c r="C56" s="321" t="str">
        <f t="shared" si="18"/>
        <v/>
      </c>
      <c r="D56" s="318" t="str">
        <f t="shared" si="19"/>
        <v/>
      </c>
      <c r="E56" s="320" t="e">
        <f t="shared" si="20"/>
        <v>#VALUE!</v>
      </c>
      <c r="F56" s="310"/>
      <c r="G56" s="310"/>
      <c r="H56" s="316">
        <f t="shared" si="2"/>
        <v>45</v>
      </c>
      <c r="I56" s="315">
        <f>'★R5.9.30まで【施設用】施設内療養者一覧'!B56</f>
        <v>0</v>
      </c>
      <c r="J56" s="314" t="str">
        <f>IF('★R5.9.30まで【施設用】施設内療養者一覧'!B56="","",MAX('★R5.9.30まで【施設用】施設内療養者一覧'!E56,$D$7))</f>
        <v/>
      </c>
      <c r="K56" s="313" t="str">
        <f>IF('★R5.9.30まで【施設用】施設内療養者一覧'!B56="","",MIN('★R5.9.30まで【施設用】施設内療養者一覧'!F56,$F$7,J56+14))</f>
        <v/>
      </c>
      <c r="L56" s="312" t="e">
        <f t="shared" si="3"/>
        <v>#VALUE!</v>
      </c>
      <c r="M56" s="312" t="e">
        <f t="shared" si="4"/>
        <v>#VALUE!</v>
      </c>
      <c r="N56" s="312" t="e">
        <f t="shared" si="5"/>
        <v>#VALUE!</v>
      </c>
      <c r="O56" s="312" t="e">
        <f t="shared" si="6"/>
        <v>#VALUE!</v>
      </c>
      <c r="P56" s="312" t="e">
        <f t="shared" si="7"/>
        <v>#VALUE!</v>
      </c>
      <c r="Q56" s="312" t="e">
        <f t="shared" si="8"/>
        <v>#VALUE!</v>
      </c>
      <c r="R56" s="312" t="e">
        <f t="shared" si="9"/>
        <v>#VALUE!</v>
      </c>
      <c r="S56" s="312" t="e">
        <f t="shared" si="10"/>
        <v>#VALUE!</v>
      </c>
      <c r="T56" s="312" t="e">
        <f t="shared" si="11"/>
        <v>#VALUE!</v>
      </c>
      <c r="U56" s="312" t="e">
        <f t="shared" si="12"/>
        <v>#VALUE!</v>
      </c>
      <c r="V56" s="312" t="e">
        <f t="shared" si="13"/>
        <v>#VALUE!</v>
      </c>
      <c r="W56" s="312" t="e">
        <f t="shared" si="14"/>
        <v>#VALUE!</v>
      </c>
      <c r="X56" s="312" t="e">
        <f t="shared" si="15"/>
        <v>#VALUE!</v>
      </c>
      <c r="Y56" s="312" t="e">
        <f t="shared" si="16"/>
        <v>#VALUE!</v>
      </c>
      <c r="Z56" s="312" t="e">
        <f t="shared" si="17"/>
        <v>#VALUE!</v>
      </c>
      <c r="AA56" s="308"/>
      <c r="AB56" s="307"/>
    </row>
    <row r="57" spans="1:28" ht="16.5" customHeight="1">
      <c r="A57" s="319">
        <f t="shared" si="0"/>
        <v>46</v>
      </c>
      <c r="B57" s="314" t="str">
        <f t="shared" si="1"/>
        <v/>
      </c>
      <c r="C57" s="321" t="str">
        <f t="shared" si="18"/>
        <v/>
      </c>
      <c r="D57" s="318" t="str">
        <f t="shared" si="19"/>
        <v/>
      </c>
      <c r="E57" s="320" t="e">
        <f t="shared" si="20"/>
        <v>#VALUE!</v>
      </c>
      <c r="F57" s="310"/>
      <c r="G57" s="310"/>
      <c r="H57" s="316">
        <f t="shared" si="2"/>
        <v>46</v>
      </c>
      <c r="I57" s="315">
        <f>'★R5.9.30まで【施設用】施設内療養者一覧'!B57</f>
        <v>0</v>
      </c>
      <c r="J57" s="314" t="str">
        <f>IF('★R5.9.30まで【施設用】施設内療養者一覧'!B57="","",MAX('★R5.9.30まで【施設用】施設内療養者一覧'!E57,$D$7))</f>
        <v/>
      </c>
      <c r="K57" s="313" t="str">
        <f>IF('★R5.9.30まで【施設用】施設内療養者一覧'!B57="","",MIN('★R5.9.30まで【施設用】施設内療養者一覧'!F57,$F$7,J57+14))</f>
        <v/>
      </c>
      <c r="L57" s="312" t="e">
        <f t="shared" si="3"/>
        <v>#VALUE!</v>
      </c>
      <c r="M57" s="312" t="e">
        <f t="shared" si="4"/>
        <v>#VALUE!</v>
      </c>
      <c r="N57" s="312" t="e">
        <f t="shared" si="5"/>
        <v>#VALUE!</v>
      </c>
      <c r="O57" s="312" t="e">
        <f t="shared" si="6"/>
        <v>#VALUE!</v>
      </c>
      <c r="P57" s="312" t="e">
        <f t="shared" si="7"/>
        <v>#VALUE!</v>
      </c>
      <c r="Q57" s="312" t="e">
        <f t="shared" si="8"/>
        <v>#VALUE!</v>
      </c>
      <c r="R57" s="312" t="e">
        <f t="shared" si="9"/>
        <v>#VALUE!</v>
      </c>
      <c r="S57" s="312" t="e">
        <f t="shared" si="10"/>
        <v>#VALUE!</v>
      </c>
      <c r="T57" s="312" t="e">
        <f t="shared" si="11"/>
        <v>#VALUE!</v>
      </c>
      <c r="U57" s="312" t="e">
        <f t="shared" si="12"/>
        <v>#VALUE!</v>
      </c>
      <c r="V57" s="312" t="e">
        <f t="shared" si="13"/>
        <v>#VALUE!</v>
      </c>
      <c r="W57" s="312" t="e">
        <f t="shared" si="14"/>
        <v>#VALUE!</v>
      </c>
      <c r="X57" s="312" t="e">
        <f t="shared" si="15"/>
        <v>#VALUE!</v>
      </c>
      <c r="Y57" s="312" t="e">
        <f t="shared" si="16"/>
        <v>#VALUE!</v>
      </c>
      <c r="Z57" s="312" t="e">
        <f t="shared" si="17"/>
        <v>#VALUE!</v>
      </c>
      <c r="AA57" s="308"/>
      <c r="AB57" s="307"/>
    </row>
    <row r="58" spans="1:28" ht="16.5" customHeight="1">
      <c r="A58" s="319">
        <f t="shared" si="0"/>
        <v>47</v>
      </c>
      <c r="B58" s="314" t="str">
        <f t="shared" si="1"/>
        <v/>
      </c>
      <c r="C58" s="321" t="str">
        <f t="shared" si="18"/>
        <v/>
      </c>
      <c r="D58" s="318" t="str">
        <f t="shared" si="19"/>
        <v/>
      </c>
      <c r="E58" s="320" t="e">
        <f t="shared" si="20"/>
        <v>#VALUE!</v>
      </c>
      <c r="F58" s="310"/>
      <c r="G58" s="310"/>
      <c r="H58" s="316">
        <f t="shared" si="2"/>
        <v>47</v>
      </c>
      <c r="I58" s="315">
        <f>'★R5.9.30まで【施設用】施設内療養者一覧'!B58</f>
        <v>0</v>
      </c>
      <c r="J58" s="314" t="str">
        <f>IF('★R5.9.30まで【施設用】施設内療養者一覧'!B58="","",MAX('★R5.9.30まで【施設用】施設内療養者一覧'!E58,$D$7))</f>
        <v/>
      </c>
      <c r="K58" s="313" t="str">
        <f>IF('★R5.9.30まで【施設用】施設内療養者一覧'!B58="","",MIN('★R5.9.30まで【施設用】施設内療養者一覧'!F58,$F$7,J58+14))</f>
        <v/>
      </c>
      <c r="L58" s="312" t="e">
        <f t="shared" si="3"/>
        <v>#VALUE!</v>
      </c>
      <c r="M58" s="312" t="e">
        <f t="shared" si="4"/>
        <v>#VALUE!</v>
      </c>
      <c r="N58" s="312" t="e">
        <f t="shared" si="5"/>
        <v>#VALUE!</v>
      </c>
      <c r="O58" s="312" t="e">
        <f t="shared" si="6"/>
        <v>#VALUE!</v>
      </c>
      <c r="P58" s="312" t="e">
        <f t="shared" si="7"/>
        <v>#VALUE!</v>
      </c>
      <c r="Q58" s="312" t="e">
        <f t="shared" si="8"/>
        <v>#VALUE!</v>
      </c>
      <c r="R58" s="312" t="e">
        <f t="shared" si="9"/>
        <v>#VALUE!</v>
      </c>
      <c r="S58" s="312" t="e">
        <f t="shared" si="10"/>
        <v>#VALUE!</v>
      </c>
      <c r="T58" s="312" t="e">
        <f t="shared" si="11"/>
        <v>#VALUE!</v>
      </c>
      <c r="U58" s="312" t="e">
        <f t="shared" si="12"/>
        <v>#VALUE!</v>
      </c>
      <c r="V58" s="312" t="e">
        <f t="shared" si="13"/>
        <v>#VALUE!</v>
      </c>
      <c r="W58" s="312" t="e">
        <f t="shared" si="14"/>
        <v>#VALUE!</v>
      </c>
      <c r="X58" s="312" t="e">
        <f t="shared" si="15"/>
        <v>#VALUE!</v>
      </c>
      <c r="Y58" s="312" t="e">
        <f t="shared" si="16"/>
        <v>#VALUE!</v>
      </c>
      <c r="Z58" s="312" t="e">
        <f t="shared" si="17"/>
        <v>#VALUE!</v>
      </c>
      <c r="AA58" s="308"/>
      <c r="AB58" s="307"/>
    </row>
    <row r="59" spans="1:28" ht="16.5" customHeight="1">
      <c r="A59" s="319">
        <f t="shared" si="0"/>
        <v>48</v>
      </c>
      <c r="B59" s="314" t="str">
        <f t="shared" si="1"/>
        <v/>
      </c>
      <c r="C59" s="321" t="str">
        <f t="shared" si="18"/>
        <v/>
      </c>
      <c r="D59" s="318" t="str">
        <f t="shared" si="19"/>
        <v/>
      </c>
      <c r="E59" s="320" t="e">
        <f t="shared" si="20"/>
        <v>#VALUE!</v>
      </c>
      <c r="F59" s="310"/>
      <c r="G59" s="310"/>
      <c r="H59" s="316">
        <f t="shared" si="2"/>
        <v>48</v>
      </c>
      <c r="I59" s="315">
        <f>'★R5.9.30まで【施設用】施設内療養者一覧'!B59</f>
        <v>0</v>
      </c>
      <c r="J59" s="314" t="str">
        <f>IF('★R5.9.30まで【施設用】施設内療養者一覧'!B59="","",MAX('★R5.9.30まで【施設用】施設内療養者一覧'!E59,$D$7))</f>
        <v/>
      </c>
      <c r="K59" s="313" t="str">
        <f>IF('★R5.9.30まで【施設用】施設内療養者一覧'!B59="","",MIN('★R5.9.30まで【施設用】施設内療養者一覧'!F59,$F$7,J59+14))</f>
        <v/>
      </c>
      <c r="L59" s="312" t="e">
        <f t="shared" si="3"/>
        <v>#VALUE!</v>
      </c>
      <c r="M59" s="312" t="e">
        <f t="shared" si="4"/>
        <v>#VALUE!</v>
      </c>
      <c r="N59" s="312" t="e">
        <f t="shared" si="5"/>
        <v>#VALUE!</v>
      </c>
      <c r="O59" s="312" t="e">
        <f t="shared" si="6"/>
        <v>#VALUE!</v>
      </c>
      <c r="P59" s="312" t="e">
        <f t="shared" si="7"/>
        <v>#VALUE!</v>
      </c>
      <c r="Q59" s="312" t="e">
        <f t="shared" si="8"/>
        <v>#VALUE!</v>
      </c>
      <c r="R59" s="312" t="e">
        <f t="shared" si="9"/>
        <v>#VALUE!</v>
      </c>
      <c r="S59" s="312" t="e">
        <f t="shared" si="10"/>
        <v>#VALUE!</v>
      </c>
      <c r="T59" s="312" t="e">
        <f t="shared" si="11"/>
        <v>#VALUE!</v>
      </c>
      <c r="U59" s="312" t="e">
        <f t="shared" si="12"/>
        <v>#VALUE!</v>
      </c>
      <c r="V59" s="312" t="e">
        <f t="shared" si="13"/>
        <v>#VALUE!</v>
      </c>
      <c r="W59" s="312" t="e">
        <f t="shared" si="14"/>
        <v>#VALUE!</v>
      </c>
      <c r="X59" s="312" t="e">
        <f t="shared" si="15"/>
        <v>#VALUE!</v>
      </c>
      <c r="Y59" s="312" t="e">
        <f t="shared" si="16"/>
        <v>#VALUE!</v>
      </c>
      <c r="Z59" s="312" t="e">
        <f t="shared" si="17"/>
        <v>#VALUE!</v>
      </c>
      <c r="AA59" s="308"/>
      <c r="AB59" s="307"/>
    </row>
    <row r="60" spans="1:28" ht="16.5" customHeight="1">
      <c r="A60" s="319">
        <f t="shared" si="0"/>
        <v>49</v>
      </c>
      <c r="B60" s="314" t="str">
        <f t="shared" si="1"/>
        <v/>
      </c>
      <c r="C60" s="321" t="str">
        <f t="shared" si="18"/>
        <v/>
      </c>
      <c r="D60" s="318" t="str">
        <f t="shared" si="19"/>
        <v/>
      </c>
      <c r="E60" s="320" t="e">
        <f t="shared" si="20"/>
        <v>#VALUE!</v>
      </c>
      <c r="F60" s="310"/>
      <c r="G60" s="310"/>
      <c r="H60" s="316">
        <f t="shared" si="2"/>
        <v>49</v>
      </c>
      <c r="I60" s="315">
        <f>'★R5.9.30まで【施設用】施設内療養者一覧'!B60</f>
        <v>0</v>
      </c>
      <c r="J60" s="314" t="str">
        <f>IF('★R5.9.30まで【施設用】施設内療養者一覧'!B60="","",MAX('★R5.9.30まで【施設用】施設内療養者一覧'!E60,$D$7))</f>
        <v/>
      </c>
      <c r="K60" s="313" t="str">
        <f>IF('★R5.9.30まで【施設用】施設内療養者一覧'!B60="","",MIN('★R5.9.30まで【施設用】施設内療養者一覧'!F60,$F$7,J60+14))</f>
        <v/>
      </c>
      <c r="L60" s="312" t="e">
        <f t="shared" si="3"/>
        <v>#VALUE!</v>
      </c>
      <c r="M60" s="312" t="e">
        <f t="shared" si="4"/>
        <v>#VALUE!</v>
      </c>
      <c r="N60" s="312" t="e">
        <f t="shared" si="5"/>
        <v>#VALUE!</v>
      </c>
      <c r="O60" s="312" t="e">
        <f t="shared" si="6"/>
        <v>#VALUE!</v>
      </c>
      <c r="P60" s="312" t="e">
        <f t="shared" si="7"/>
        <v>#VALUE!</v>
      </c>
      <c r="Q60" s="312" t="e">
        <f t="shared" si="8"/>
        <v>#VALUE!</v>
      </c>
      <c r="R60" s="312" t="e">
        <f t="shared" si="9"/>
        <v>#VALUE!</v>
      </c>
      <c r="S60" s="312" t="e">
        <f t="shared" si="10"/>
        <v>#VALUE!</v>
      </c>
      <c r="T60" s="312" t="e">
        <f t="shared" si="11"/>
        <v>#VALUE!</v>
      </c>
      <c r="U60" s="312" t="e">
        <f t="shared" si="12"/>
        <v>#VALUE!</v>
      </c>
      <c r="V60" s="312" t="e">
        <f t="shared" si="13"/>
        <v>#VALUE!</v>
      </c>
      <c r="W60" s="312" t="e">
        <f t="shared" si="14"/>
        <v>#VALUE!</v>
      </c>
      <c r="X60" s="312" t="e">
        <f t="shared" si="15"/>
        <v>#VALUE!</v>
      </c>
      <c r="Y60" s="312" t="e">
        <f t="shared" si="16"/>
        <v>#VALUE!</v>
      </c>
      <c r="Z60" s="312" t="e">
        <f t="shared" si="17"/>
        <v>#VALUE!</v>
      </c>
      <c r="AA60" s="308"/>
      <c r="AB60" s="307"/>
    </row>
    <row r="61" spans="1:28" ht="16.5" customHeight="1">
      <c r="A61" s="319">
        <f t="shared" si="0"/>
        <v>50</v>
      </c>
      <c r="B61" s="314" t="str">
        <f t="shared" si="1"/>
        <v/>
      </c>
      <c r="C61" s="321" t="str">
        <f t="shared" si="18"/>
        <v/>
      </c>
      <c r="D61" s="318" t="str">
        <f t="shared" si="19"/>
        <v/>
      </c>
      <c r="E61" s="320" t="e">
        <f t="shared" si="20"/>
        <v>#VALUE!</v>
      </c>
      <c r="F61" s="310"/>
      <c r="G61" s="310"/>
      <c r="H61" s="316">
        <f t="shared" si="2"/>
        <v>50</v>
      </c>
      <c r="I61" s="315">
        <f>'★R5.9.30まで【施設用】施設内療養者一覧'!B61</f>
        <v>0</v>
      </c>
      <c r="J61" s="314" t="str">
        <f>IF('★R5.9.30まで【施設用】施設内療養者一覧'!B61="","",MAX('★R5.9.30まで【施設用】施設内療養者一覧'!E61,$D$7))</f>
        <v/>
      </c>
      <c r="K61" s="313" t="str">
        <f>IF('★R5.9.30まで【施設用】施設内療養者一覧'!B61="","",MIN('★R5.9.30まで【施設用】施設内療養者一覧'!F61,$F$7,J61+14))</f>
        <v/>
      </c>
      <c r="L61" s="312" t="e">
        <f t="shared" si="3"/>
        <v>#VALUE!</v>
      </c>
      <c r="M61" s="312" t="e">
        <f t="shared" si="4"/>
        <v>#VALUE!</v>
      </c>
      <c r="N61" s="312" t="e">
        <f t="shared" si="5"/>
        <v>#VALUE!</v>
      </c>
      <c r="O61" s="312" t="e">
        <f t="shared" si="6"/>
        <v>#VALUE!</v>
      </c>
      <c r="P61" s="312" t="e">
        <f t="shared" si="7"/>
        <v>#VALUE!</v>
      </c>
      <c r="Q61" s="312" t="e">
        <f t="shared" si="8"/>
        <v>#VALUE!</v>
      </c>
      <c r="R61" s="312" t="e">
        <f t="shared" si="9"/>
        <v>#VALUE!</v>
      </c>
      <c r="S61" s="312" t="e">
        <f t="shared" si="10"/>
        <v>#VALUE!</v>
      </c>
      <c r="T61" s="312" t="e">
        <f t="shared" si="11"/>
        <v>#VALUE!</v>
      </c>
      <c r="U61" s="312" t="e">
        <f t="shared" si="12"/>
        <v>#VALUE!</v>
      </c>
      <c r="V61" s="312" t="e">
        <f t="shared" si="13"/>
        <v>#VALUE!</v>
      </c>
      <c r="W61" s="312" t="e">
        <f t="shared" si="14"/>
        <v>#VALUE!</v>
      </c>
      <c r="X61" s="312" t="e">
        <f t="shared" si="15"/>
        <v>#VALUE!</v>
      </c>
      <c r="Y61" s="312" t="e">
        <f t="shared" si="16"/>
        <v>#VALUE!</v>
      </c>
      <c r="Z61" s="312" t="e">
        <f t="shared" si="17"/>
        <v>#VALUE!</v>
      </c>
      <c r="AA61" s="308"/>
      <c r="AB61" s="307"/>
    </row>
    <row r="62" spans="1:28" ht="16.5" customHeight="1">
      <c r="A62" s="319">
        <f t="shared" si="0"/>
        <v>51</v>
      </c>
      <c r="B62" s="314" t="str">
        <f t="shared" si="1"/>
        <v/>
      </c>
      <c r="C62" s="321" t="str">
        <f t="shared" si="18"/>
        <v/>
      </c>
      <c r="D62" s="318" t="str">
        <f t="shared" si="19"/>
        <v/>
      </c>
      <c r="E62" s="320" t="e">
        <f t="shared" si="20"/>
        <v>#VALUE!</v>
      </c>
      <c r="F62" s="310"/>
      <c r="G62" s="310"/>
      <c r="H62" s="316">
        <f t="shared" si="2"/>
        <v>51</v>
      </c>
      <c r="I62" s="315">
        <f>'★R5.9.30まで【施設用】施設内療養者一覧'!B62</f>
        <v>0</v>
      </c>
      <c r="J62" s="314" t="str">
        <f>IF('★R5.9.30まで【施設用】施設内療養者一覧'!B62="","",MAX('★R5.9.30まで【施設用】施設内療養者一覧'!E62,$D$7))</f>
        <v/>
      </c>
      <c r="K62" s="313" t="str">
        <f>IF('★R5.9.30まで【施設用】施設内療養者一覧'!B62="","",MIN('★R5.9.30まで【施設用】施設内療養者一覧'!F62,$F$7,J62+14))</f>
        <v/>
      </c>
      <c r="L62" s="312" t="e">
        <f t="shared" si="3"/>
        <v>#VALUE!</v>
      </c>
      <c r="M62" s="312" t="e">
        <f t="shared" si="4"/>
        <v>#VALUE!</v>
      </c>
      <c r="N62" s="312" t="e">
        <f t="shared" si="5"/>
        <v>#VALUE!</v>
      </c>
      <c r="O62" s="312" t="e">
        <f t="shared" si="6"/>
        <v>#VALUE!</v>
      </c>
      <c r="P62" s="312" t="e">
        <f t="shared" si="7"/>
        <v>#VALUE!</v>
      </c>
      <c r="Q62" s="312" t="e">
        <f t="shared" si="8"/>
        <v>#VALUE!</v>
      </c>
      <c r="R62" s="312" t="e">
        <f t="shared" si="9"/>
        <v>#VALUE!</v>
      </c>
      <c r="S62" s="312" t="e">
        <f t="shared" si="10"/>
        <v>#VALUE!</v>
      </c>
      <c r="T62" s="312" t="e">
        <f t="shared" si="11"/>
        <v>#VALUE!</v>
      </c>
      <c r="U62" s="312" t="e">
        <f t="shared" si="12"/>
        <v>#VALUE!</v>
      </c>
      <c r="V62" s="312" t="e">
        <f t="shared" si="13"/>
        <v>#VALUE!</v>
      </c>
      <c r="W62" s="312" t="e">
        <f t="shared" si="14"/>
        <v>#VALUE!</v>
      </c>
      <c r="X62" s="312" t="e">
        <f t="shared" si="15"/>
        <v>#VALUE!</v>
      </c>
      <c r="Y62" s="312" t="e">
        <f t="shared" si="16"/>
        <v>#VALUE!</v>
      </c>
      <c r="Z62" s="312" t="e">
        <f t="shared" si="17"/>
        <v>#VALUE!</v>
      </c>
      <c r="AA62" s="308"/>
      <c r="AB62" s="307"/>
    </row>
    <row r="63" spans="1:28" ht="16.5" customHeight="1">
      <c r="A63" s="319">
        <f t="shared" si="0"/>
        <v>52</v>
      </c>
      <c r="B63" s="314" t="str">
        <f t="shared" si="1"/>
        <v/>
      </c>
      <c r="C63" s="321" t="str">
        <f t="shared" si="18"/>
        <v/>
      </c>
      <c r="D63" s="318" t="str">
        <f t="shared" si="19"/>
        <v/>
      </c>
      <c r="E63" s="320" t="e">
        <f t="shared" si="20"/>
        <v>#VALUE!</v>
      </c>
      <c r="F63" s="310"/>
      <c r="G63" s="310"/>
      <c r="H63" s="316">
        <f t="shared" si="2"/>
        <v>52</v>
      </c>
      <c r="I63" s="315">
        <f>'★R5.9.30まで【施設用】施設内療養者一覧'!B63</f>
        <v>0</v>
      </c>
      <c r="J63" s="314" t="str">
        <f>IF('★R5.9.30まで【施設用】施設内療養者一覧'!B63="","",MAX('★R5.9.30まで【施設用】施設内療養者一覧'!E63,$D$7))</f>
        <v/>
      </c>
      <c r="K63" s="313" t="str">
        <f>IF('★R5.9.30まで【施設用】施設内療養者一覧'!B63="","",MIN('★R5.9.30まで【施設用】施設内療養者一覧'!F63,$F$7,J63+14))</f>
        <v/>
      </c>
      <c r="L63" s="312" t="e">
        <f t="shared" si="3"/>
        <v>#VALUE!</v>
      </c>
      <c r="M63" s="312" t="e">
        <f t="shared" si="4"/>
        <v>#VALUE!</v>
      </c>
      <c r="N63" s="312" t="e">
        <f t="shared" si="5"/>
        <v>#VALUE!</v>
      </c>
      <c r="O63" s="312" t="e">
        <f t="shared" si="6"/>
        <v>#VALUE!</v>
      </c>
      <c r="P63" s="312" t="e">
        <f t="shared" si="7"/>
        <v>#VALUE!</v>
      </c>
      <c r="Q63" s="312" t="e">
        <f t="shared" si="8"/>
        <v>#VALUE!</v>
      </c>
      <c r="R63" s="312" t="e">
        <f t="shared" si="9"/>
        <v>#VALUE!</v>
      </c>
      <c r="S63" s="312" t="e">
        <f t="shared" si="10"/>
        <v>#VALUE!</v>
      </c>
      <c r="T63" s="312" t="e">
        <f t="shared" si="11"/>
        <v>#VALUE!</v>
      </c>
      <c r="U63" s="312" t="e">
        <f t="shared" si="12"/>
        <v>#VALUE!</v>
      </c>
      <c r="V63" s="312" t="e">
        <f t="shared" si="13"/>
        <v>#VALUE!</v>
      </c>
      <c r="W63" s="312" t="e">
        <f t="shared" si="14"/>
        <v>#VALUE!</v>
      </c>
      <c r="X63" s="312" t="e">
        <f t="shared" si="15"/>
        <v>#VALUE!</v>
      </c>
      <c r="Y63" s="312" t="e">
        <f t="shared" si="16"/>
        <v>#VALUE!</v>
      </c>
      <c r="Z63" s="312" t="e">
        <f t="shared" si="17"/>
        <v>#VALUE!</v>
      </c>
      <c r="AA63" s="308"/>
      <c r="AB63" s="307"/>
    </row>
    <row r="64" spans="1:28" ht="16.5" customHeight="1">
      <c r="A64" s="319">
        <f t="shared" si="0"/>
        <v>53</v>
      </c>
      <c r="B64" s="314" t="str">
        <f t="shared" si="1"/>
        <v/>
      </c>
      <c r="C64" s="321" t="str">
        <f t="shared" si="18"/>
        <v/>
      </c>
      <c r="D64" s="318" t="str">
        <f t="shared" si="19"/>
        <v/>
      </c>
      <c r="E64" s="320" t="e">
        <f t="shared" si="20"/>
        <v>#VALUE!</v>
      </c>
      <c r="F64" s="310"/>
      <c r="G64" s="310"/>
      <c r="H64" s="316">
        <f t="shared" si="2"/>
        <v>53</v>
      </c>
      <c r="I64" s="315">
        <f>'★R5.9.30まで【施設用】施設内療養者一覧'!B64</f>
        <v>0</v>
      </c>
      <c r="J64" s="314" t="str">
        <f>IF('★R5.9.30まで【施設用】施設内療養者一覧'!B64="","",MAX('★R5.9.30まで【施設用】施設内療養者一覧'!E64,$D$7))</f>
        <v/>
      </c>
      <c r="K64" s="313" t="str">
        <f>IF('★R5.9.30まで【施設用】施設内療養者一覧'!B64="","",MIN('★R5.9.30まで【施設用】施設内療養者一覧'!F64,$F$7,J64+14))</f>
        <v/>
      </c>
      <c r="L64" s="312" t="e">
        <f t="shared" si="3"/>
        <v>#VALUE!</v>
      </c>
      <c r="M64" s="312" t="e">
        <f t="shared" si="4"/>
        <v>#VALUE!</v>
      </c>
      <c r="N64" s="312" t="e">
        <f t="shared" si="5"/>
        <v>#VALUE!</v>
      </c>
      <c r="O64" s="312" t="e">
        <f t="shared" si="6"/>
        <v>#VALUE!</v>
      </c>
      <c r="P64" s="312" t="e">
        <f t="shared" si="7"/>
        <v>#VALUE!</v>
      </c>
      <c r="Q64" s="312" t="e">
        <f t="shared" si="8"/>
        <v>#VALUE!</v>
      </c>
      <c r="R64" s="312" t="e">
        <f t="shared" si="9"/>
        <v>#VALUE!</v>
      </c>
      <c r="S64" s="312" t="e">
        <f t="shared" si="10"/>
        <v>#VALUE!</v>
      </c>
      <c r="T64" s="312" t="e">
        <f t="shared" si="11"/>
        <v>#VALUE!</v>
      </c>
      <c r="U64" s="312" t="e">
        <f t="shared" si="12"/>
        <v>#VALUE!</v>
      </c>
      <c r="V64" s="312" t="e">
        <f t="shared" si="13"/>
        <v>#VALUE!</v>
      </c>
      <c r="W64" s="312" t="e">
        <f t="shared" si="14"/>
        <v>#VALUE!</v>
      </c>
      <c r="X64" s="312" t="e">
        <f t="shared" si="15"/>
        <v>#VALUE!</v>
      </c>
      <c r="Y64" s="312" t="e">
        <f t="shared" si="16"/>
        <v>#VALUE!</v>
      </c>
      <c r="Z64" s="312" t="e">
        <f t="shared" si="17"/>
        <v>#VALUE!</v>
      </c>
      <c r="AA64" s="308"/>
      <c r="AB64" s="307"/>
    </row>
    <row r="65" spans="1:28" ht="16.5" customHeight="1">
      <c r="A65" s="319">
        <f t="shared" si="0"/>
        <v>54</v>
      </c>
      <c r="B65" s="314" t="str">
        <f t="shared" si="1"/>
        <v/>
      </c>
      <c r="C65" s="321" t="str">
        <f t="shared" si="18"/>
        <v/>
      </c>
      <c r="D65" s="318" t="str">
        <f t="shared" si="19"/>
        <v/>
      </c>
      <c r="E65" s="320" t="e">
        <f t="shared" si="20"/>
        <v>#VALUE!</v>
      </c>
      <c r="F65" s="310"/>
      <c r="G65" s="310"/>
      <c r="H65" s="316">
        <f t="shared" si="2"/>
        <v>54</v>
      </c>
      <c r="I65" s="315">
        <f>'★R5.9.30まで【施設用】施設内療養者一覧'!B65</f>
        <v>0</v>
      </c>
      <c r="J65" s="314" t="str">
        <f>IF('★R5.9.30まで【施設用】施設内療養者一覧'!B65="","",MAX('★R5.9.30まで【施設用】施設内療養者一覧'!E65,$D$7))</f>
        <v/>
      </c>
      <c r="K65" s="313" t="str">
        <f>IF('★R5.9.30まで【施設用】施設内療養者一覧'!B65="","",MIN('★R5.9.30まで【施設用】施設内療養者一覧'!F65,$F$7,J65+14))</f>
        <v/>
      </c>
      <c r="L65" s="312" t="e">
        <f t="shared" si="3"/>
        <v>#VALUE!</v>
      </c>
      <c r="M65" s="312" t="e">
        <f t="shared" si="4"/>
        <v>#VALUE!</v>
      </c>
      <c r="N65" s="312" t="e">
        <f t="shared" si="5"/>
        <v>#VALUE!</v>
      </c>
      <c r="O65" s="312" t="e">
        <f t="shared" si="6"/>
        <v>#VALUE!</v>
      </c>
      <c r="P65" s="312" t="e">
        <f t="shared" si="7"/>
        <v>#VALUE!</v>
      </c>
      <c r="Q65" s="312" t="e">
        <f t="shared" si="8"/>
        <v>#VALUE!</v>
      </c>
      <c r="R65" s="312" t="e">
        <f t="shared" si="9"/>
        <v>#VALUE!</v>
      </c>
      <c r="S65" s="312" t="e">
        <f t="shared" si="10"/>
        <v>#VALUE!</v>
      </c>
      <c r="T65" s="312" t="e">
        <f t="shared" si="11"/>
        <v>#VALUE!</v>
      </c>
      <c r="U65" s="312" t="e">
        <f t="shared" si="12"/>
        <v>#VALUE!</v>
      </c>
      <c r="V65" s="312" t="e">
        <f t="shared" si="13"/>
        <v>#VALUE!</v>
      </c>
      <c r="W65" s="312" t="e">
        <f t="shared" si="14"/>
        <v>#VALUE!</v>
      </c>
      <c r="X65" s="312" t="e">
        <f t="shared" si="15"/>
        <v>#VALUE!</v>
      </c>
      <c r="Y65" s="312" t="e">
        <f t="shared" si="16"/>
        <v>#VALUE!</v>
      </c>
      <c r="Z65" s="312" t="e">
        <f t="shared" si="17"/>
        <v>#VALUE!</v>
      </c>
      <c r="AA65" s="308"/>
      <c r="AB65" s="307"/>
    </row>
    <row r="66" spans="1:28" ht="16.5" customHeight="1">
      <c r="A66" s="319">
        <f t="shared" si="0"/>
        <v>55</v>
      </c>
      <c r="B66" s="314" t="str">
        <f t="shared" si="1"/>
        <v/>
      </c>
      <c r="C66" s="321" t="str">
        <f t="shared" si="18"/>
        <v/>
      </c>
      <c r="D66" s="318" t="str">
        <f t="shared" si="19"/>
        <v/>
      </c>
      <c r="E66" s="320" t="e">
        <f t="shared" si="20"/>
        <v>#VALUE!</v>
      </c>
      <c r="F66" s="310"/>
      <c r="G66" s="310"/>
      <c r="H66" s="316">
        <f t="shared" si="2"/>
        <v>55</v>
      </c>
      <c r="I66" s="315">
        <f>'★R5.9.30まで【施設用】施設内療養者一覧'!B66</f>
        <v>0</v>
      </c>
      <c r="J66" s="314" t="str">
        <f>IF('★R5.9.30まで【施設用】施設内療養者一覧'!B66="","",MAX('★R5.9.30まで【施設用】施設内療養者一覧'!E66,$D$7))</f>
        <v/>
      </c>
      <c r="K66" s="313" t="str">
        <f>IF('★R5.9.30まで【施設用】施設内療養者一覧'!B66="","",MIN('★R5.9.30まで【施設用】施設内療養者一覧'!F66,$F$7,J66+14))</f>
        <v/>
      </c>
      <c r="L66" s="312" t="e">
        <f t="shared" si="3"/>
        <v>#VALUE!</v>
      </c>
      <c r="M66" s="312" t="e">
        <f t="shared" si="4"/>
        <v>#VALUE!</v>
      </c>
      <c r="N66" s="312" t="e">
        <f t="shared" si="5"/>
        <v>#VALUE!</v>
      </c>
      <c r="O66" s="312" t="e">
        <f t="shared" si="6"/>
        <v>#VALUE!</v>
      </c>
      <c r="P66" s="312" t="e">
        <f t="shared" si="7"/>
        <v>#VALUE!</v>
      </c>
      <c r="Q66" s="312" t="e">
        <f t="shared" si="8"/>
        <v>#VALUE!</v>
      </c>
      <c r="R66" s="312" t="e">
        <f t="shared" si="9"/>
        <v>#VALUE!</v>
      </c>
      <c r="S66" s="312" t="e">
        <f t="shared" si="10"/>
        <v>#VALUE!</v>
      </c>
      <c r="T66" s="312" t="e">
        <f t="shared" si="11"/>
        <v>#VALUE!</v>
      </c>
      <c r="U66" s="312" t="e">
        <f t="shared" si="12"/>
        <v>#VALUE!</v>
      </c>
      <c r="V66" s="312" t="e">
        <f t="shared" si="13"/>
        <v>#VALUE!</v>
      </c>
      <c r="W66" s="312" t="e">
        <f t="shared" si="14"/>
        <v>#VALUE!</v>
      </c>
      <c r="X66" s="312" t="e">
        <f t="shared" si="15"/>
        <v>#VALUE!</v>
      </c>
      <c r="Y66" s="312" t="e">
        <f t="shared" si="16"/>
        <v>#VALUE!</v>
      </c>
      <c r="Z66" s="312" t="e">
        <f t="shared" si="17"/>
        <v>#VALUE!</v>
      </c>
      <c r="AA66" s="308"/>
      <c r="AB66" s="307"/>
    </row>
    <row r="67" spans="1:28" ht="16.5" customHeight="1">
      <c r="A67" s="319">
        <f t="shared" si="0"/>
        <v>56</v>
      </c>
      <c r="B67" s="314" t="str">
        <f t="shared" si="1"/>
        <v/>
      </c>
      <c r="C67" s="321" t="str">
        <f t="shared" si="18"/>
        <v/>
      </c>
      <c r="D67" s="318" t="str">
        <f t="shared" si="19"/>
        <v/>
      </c>
      <c r="E67" s="320" t="e">
        <f t="shared" si="20"/>
        <v>#VALUE!</v>
      </c>
      <c r="F67" s="310"/>
      <c r="G67" s="310"/>
      <c r="H67" s="316">
        <f t="shared" si="2"/>
        <v>56</v>
      </c>
      <c r="I67" s="315">
        <f>'★R5.9.30まで【施設用】施設内療養者一覧'!B67</f>
        <v>0</v>
      </c>
      <c r="J67" s="314" t="str">
        <f>IF('★R5.9.30まで【施設用】施設内療養者一覧'!B67="","",MAX('★R5.9.30まで【施設用】施設内療養者一覧'!E67,$D$7))</f>
        <v/>
      </c>
      <c r="K67" s="313" t="str">
        <f>IF('★R5.9.30まで【施設用】施設内療養者一覧'!B67="","",MIN('★R5.9.30まで【施設用】施設内療養者一覧'!F67,$F$7,J67+14))</f>
        <v/>
      </c>
      <c r="L67" s="312" t="e">
        <f t="shared" si="3"/>
        <v>#VALUE!</v>
      </c>
      <c r="M67" s="312" t="e">
        <f t="shared" si="4"/>
        <v>#VALUE!</v>
      </c>
      <c r="N67" s="312" t="e">
        <f t="shared" si="5"/>
        <v>#VALUE!</v>
      </c>
      <c r="O67" s="312" t="e">
        <f t="shared" si="6"/>
        <v>#VALUE!</v>
      </c>
      <c r="P67" s="312" t="e">
        <f t="shared" si="7"/>
        <v>#VALUE!</v>
      </c>
      <c r="Q67" s="312" t="e">
        <f t="shared" si="8"/>
        <v>#VALUE!</v>
      </c>
      <c r="R67" s="312" t="e">
        <f t="shared" si="9"/>
        <v>#VALUE!</v>
      </c>
      <c r="S67" s="312" t="e">
        <f t="shared" si="10"/>
        <v>#VALUE!</v>
      </c>
      <c r="T67" s="312" t="e">
        <f t="shared" si="11"/>
        <v>#VALUE!</v>
      </c>
      <c r="U67" s="312" t="e">
        <f t="shared" si="12"/>
        <v>#VALUE!</v>
      </c>
      <c r="V67" s="312" t="e">
        <f t="shared" si="13"/>
        <v>#VALUE!</v>
      </c>
      <c r="W67" s="312" t="e">
        <f t="shared" si="14"/>
        <v>#VALUE!</v>
      </c>
      <c r="X67" s="312" t="e">
        <f t="shared" si="15"/>
        <v>#VALUE!</v>
      </c>
      <c r="Y67" s="312" t="e">
        <f t="shared" si="16"/>
        <v>#VALUE!</v>
      </c>
      <c r="Z67" s="312" t="e">
        <f t="shared" si="17"/>
        <v>#VALUE!</v>
      </c>
      <c r="AA67" s="308"/>
      <c r="AB67" s="307"/>
    </row>
    <row r="68" spans="1:28" ht="16.5" customHeight="1">
      <c r="A68" s="319">
        <f t="shared" si="0"/>
        <v>57</v>
      </c>
      <c r="B68" s="314" t="str">
        <f t="shared" si="1"/>
        <v/>
      </c>
      <c r="C68" s="321" t="str">
        <f t="shared" si="18"/>
        <v/>
      </c>
      <c r="D68" s="318" t="str">
        <f t="shared" si="19"/>
        <v/>
      </c>
      <c r="E68" s="320" t="e">
        <f t="shared" si="20"/>
        <v>#VALUE!</v>
      </c>
      <c r="F68" s="310"/>
      <c r="G68" s="310"/>
      <c r="H68" s="316">
        <f t="shared" si="2"/>
        <v>57</v>
      </c>
      <c r="I68" s="315">
        <f>'★R5.9.30まで【施設用】施設内療養者一覧'!B68</f>
        <v>0</v>
      </c>
      <c r="J68" s="314" t="str">
        <f>IF('★R5.9.30まで【施設用】施設内療養者一覧'!B68="","",MAX('★R5.9.30まで【施設用】施設内療養者一覧'!E68,$D$7))</f>
        <v/>
      </c>
      <c r="K68" s="313" t="str">
        <f>IF('★R5.9.30まで【施設用】施設内療養者一覧'!B68="","",MIN('★R5.9.30まで【施設用】施設内療養者一覧'!F68,$F$7,J68+14))</f>
        <v/>
      </c>
      <c r="L68" s="312" t="e">
        <f t="shared" si="3"/>
        <v>#VALUE!</v>
      </c>
      <c r="M68" s="312" t="e">
        <f t="shared" si="4"/>
        <v>#VALUE!</v>
      </c>
      <c r="N68" s="312" t="e">
        <f t="shared" si="5"/>
        <v>#VALUE!</v>
      </c>
      <c r="O68" s="312" t="e">
        <f t="shared" si="6"/>
        <v>#VALUE!</v>
      </c>
      <c r="P68" s="312" t="e">
        <f t="shared" si="7"/>
        <v>#VALUE!</v>
      </c>
      <c r="Q68" s="312" t="e">
        <f t="shared" si="8"/>
        <v>#VALUE!</v>
      </c>
      <c r="R68" s="312" t="e">
        <f t="shared" si="9"/>
        <v>#VALUE!</v>
      </c>
      <c r="S68" s="312" t="e">
        <f t="shared" si="10"/>
        <v>#VALUE!</v>
      </c>
      <c r="T68" s="312" t="e">
        <f t="shared" si="11"/>
        <v>#VALUE!</v>
      </c>
      <c r="U68" s="312" t="e">
        <f t="shared" si="12"/>
        <v>#VALUE!</v>
      </c>
      <c r="V68" s="312" t="e">
        <f t="shared" si="13"/>
        <v>#VALUE!</v>
      </c>
      <c r="W68" s="312" t="e">
        <f t="shared" si="14"/>
        <v>#VALUE!</v>
      </c>
      <c r="X68" s="312" t="e">
        <f t="shared" si="15"/>
        <v>#VALUE!</v>
      </c>
      <c r="Y68" s="312" t="e">
        <f t="shared" si="16"/>
        <v>#VALUE!</v>
      </c>
      <c r="Z68" s="312" t="e">
        <f t="shared" si="17"/>
        <v>#VALUE!</v>
      </c>
      <c r="AA68" s="308"/>
      <c r="AB68" s="307"/>
    </row>
    <row r="69" spans="1:28" ht="16.5" customHeight="1">
      <c r="A69" s="319">
        <f t="shared" si="0"/>
        <v>58</v>
      </c>
      <c r="B69" s="314" t="str">
        <f t="shared" si="1"/>
        <v/>
      </c>
      <c r="C69" s="321" t="str">
        <f t="shared" si="18"/>
        <v/>
      </c>
      <c r="D69" s="318" t="str">
        <f t="shared" si="19"/>
        <v/>
      </c>
      <c r="E69" s="320" t="e">
        <f t="shared" si="20"/>
        <v>#VALUE!</v>
      </c>
      <c r="F69" s="310"/>
      <c r="G69" s="310"/>
      <c r="H69" s="316">
        <f t="shared" si="2"/>
        <v>58</v>
      </c>
      <c r="I69" s="315">
        <f>'★R5.9.30まで【施設用】施設内療養者一覧'!B69</f>
        <v>0</v>
      </c>
      <c r="J69" s="314" t="str">
        <f>IF('★R5.9.30まで【施設用】施設内療養者一覧'!B69="","",MAX('★R5.9.30まで【施設用】施設内療養者一覧'!E69,$D$7))</f>
        <v/>
      </c>
      <c r="K69" s="313" t="str">
        <f>IF('★R5.9.30まで【施設用】施設内療養者一覧'!B69="","",MIN('★R5.9.30まで【施設用】施設内療養者一覧'!F69,$F$7,J69+14))</f>
        <v/>
      </c>
      <c r="L69" s="312" t="e">
        <f t="shared" si="3"/>
        <v>#VALUE!</v>
      </c>
      <c r="M69" s="312" t="e">
        <f t="shared" si="4"/>
        <v>#VALUE!</v>
      </c>
      <c r="N69" s="312" t="e">
        <f t="shared" si="5"/>
        <v>#VALUE!</v>
      </c>
      <c r="O69" s="312" t="e">
        <f t="shared" si="6"/>
        <v>#VALUE!</v>
      </c>
      <c r="P69" s="312" t="e">
        <f t="shared" si="7"/>
        <v>#VALUE!</v>
      </c>
      <c r="Q69" s="312" t="e">
        <f t="shared" si="8"/>
        <v>#VALUE!</v>
      </c>
      <c r="R69" s="312" t="e">
        <f t="shared" si="9"/>
        <v>#VALUE!</v>
      </c>
      <c r="S69" s="312" t="e">
        <f t="shared" si="10"/>
        <v>#VALUE!</v>
      </c>
      <c r="T69" s="312" t="e">
        <f t="shared" si="11"/>
        <v>#VALUE!</v>
      </c>
      <c r="U69" s="312" t="e">
        <f t="shared" si="12"/>
        <v>#VALUE!</v>
      </c>
      <c r="V69" s="312" t="e">
        <f t="shared" si="13"/>
        <v>#VALUE!</v>
      </c>
      <c r="W69" s="312" t="e">
        <f t="shared" si="14"/>
        <v>#VALUE!</v>
      </c>
      <c r="X69" s="312" t="e">
        <f t="shared" si="15"/>
        <v>#VALUE!</v>
      </c>
      <c r="Y69" s="312" t="e">
        <f t="shared" si="16"/>
        <v>#VALUE!</v>
      </c>
      <c r="Z69" s="312" t="e">
        <f t="shared" si="17"/>
        <v>#VALUE!</v>
      </c>
      <c r="AA69" s="308"/>
      <c r="AB69" s="307"/>
    </row>
    <row r="70" spans="1:28" ht="16.5" customHeight="1">
      <c r="A70" s="319">
        <f t="shared" si="0"/>
        <v>59</v>
      </c>
      <c r="B70" s="314" t="str">
        <f t="shared" si="1"/>
        <v/>
      </c>
      <c r="C70" s="321" t="str">
        <f t="shared" si="18"/>
        <v/>
      </c>
      <c r="D70" s="318" t="str">
        <f t="shared" si="19"/>
        <v/>
      </c>
      <c r="E70" s="320" t="e">
        <f t="shared" si="20"/>
        <v>#VALUE!</v>
      </c>
      <c r="F70" s="310"/>
      <c r="G70" s="310"/>
      <c r="H70" s="316">
        <f t="shared" si="2"/>
        <v>59</v>
      </c>
      <c r="I70" s="315">
        <f>'★R5.9.30まで【施設用】施設内療養者一覧'!B70</f>
        <v>0</v>
      </c>
      <c r="J70" s="314" t="str">
        <f>IF('★R5.9.30まで【施設用】施設内療養者一覧'!B70="","",MAX('★R5.9.30まで【施設用】施設内療養者一覧'!E70,$D$7))</f>
        <v/>
      </c>
      <c r="K70" s="313" t="str">
        <f>IF('★R5.9.30まで【施設用】施設内療養者一覧'!B70="","",MIN('★R5.9.30まで【施設用】施設内療養者一覧'!F70,$F$7,J70+14))</f>
        <v/>
      </c>
      <c r="L70" s="312" t="e">
        <f t="shared" si="3"/>
        <v>#VALUE!</v>
      </c>
      <c r="M70" s="312" t="e">
        <f t="shared" si="4"/>
        <v>#VALUE!</v>
      </c>
      <c r="N70" s="312" t="e">
        <f t="shared" si="5"/>
        <v>#VALUE!</v>
      </c>
      <c r="O70" s="312" t="e">
        <f t="shared" si="6"/>
        <v>#VALUE!</v>
      </c>
      <c r="P70" s="312" t="e">
        <f t="shared" si="7"/>
        <v>#VALUE!</v>
      </c>
      <c r="Q70" s="312" t="e">
        <f t="shared" si="8"/>
        <v>#VALUE!</v>
      </c>
      <c r="R70" s="312" t="e">
        <f t="shared" si="9"/>
        <v>#VALUE!</v>
      </c>
      <c r="S70" s="312" t="e">
        <f t="shared" si="10"/>
        <v>#VALUE!</v>
      </c>
      <c r="T70" s="312" t="e">
        <f t="shared" si="11"/>
        <v>#VALUE!</v>
      </c>
      <c r="U70" s="312" t="e">
        <f t="shared" si="12"/>
        <v>#VALUE!</v>
      </c>
      <c r="V70" s="312" t="e">
        <f t="shared" si="13"/>
        <v>#VALUE!</v>
      </c>
      <c r="W70" s="312" t="e">
        <f t="shared" si="14"/>
        <v>#VALUE!</v>
      </c>
      <c r="X70" s="312" t="e">
        <f t="shared" si="15"/>
        <v>#VALUE!</v>
      </c>
      <c r="Y70" s="312" t="e">
        <f t="shared" si="16"/>
        <v>#VALUE!</v>
      </c>
      <c r="Z70" s="312" t="e">
        <f t="shared" si="17"/>
        <v>#VALUE!</v>
      </c>
      <c r="AA70" s="308"/>
      <c r="AB70" s="307"/>
    </row>
    <row r="71" spans="1:28" ht="16.5" customHeight="1">
      <c r="A71" s="319">
        <f t="shared" si="0"/>
        <v>60</v>
      </c>
      <c r="B71" s="314" t="str">
        <f t="shared" si="1"/>
        <v/>
      </c>
      <c r="C71" s="321" t="str">
        <f t="shared" si="18"/>
        <v/>
      </c>
      <c r="D71" s="318" t="str">
        <f t="shared" si="19"/>
        <v/>
      </c>
      <c r="E71" s="320" t="e">
        <f t="shared" si="20"/>
        <v>#VALUE!</v>
      </c>
      <c r="F71" s="310"/>
      <c r="G71" s="310"/>
      <c r="H71" s="316">
        <f t="shared" si="2"/>
        <v>60</v>
      </c>
      <c r="I71" s="315">
        <f>'★R5.9.30まで【施設用】施設内療養者一覧'!B71</f>
        <v>0</v>
      </c>
      <c r="J71" s="314" t="str">
        <f>IF('★R5.9.30まで【施設用】施設内療養者一覧'!B71="","",MAX('★R5.9.30まで【施設用】施設内療養者一覧'!E71,$D$7))</f>
        <v/>
      </c>
      <c r="K71" s="313" t="str">
        <f>IF('★R5.9.30まで【施設用】施設内療養者一覧'!B71="","",MIN('★R5.9.30まで【施設用】施設内療養者一覧'!F71,$F$7,J71+14))</f>
        <v/>
      </c>
      <c r="L71" s="312" t="e">
        <f t="shared" si="3"/>
        <v>#VALUE!</v>
      </c>
      <c r="M71" s="312" t="e">
        <f t="shared" si="4"/>
        <v>#VALUE!</v>
      </c>
      <c r="N71" s="312" t="e">
        <f t="shared" si="5"/>
        <v>#VALUE!</v>
      </c>
      <c r="O71" s="312" t="e">
        <f t="shared" si="6"/>
        <v>#VALUE!</v>
      </c>
      <c r="P71" s="312" t="e">
        <f t="shared" si="7"/>
        <v>#VALUE!</v>
      </c>
      <c r="Q71" s="312" t="e">
        <f t="shared" si="8"/>
        <v>#VALUE!</v>
      </c>
      <c r="R71" s="312" t="e">
        <f t="shared" si="9"/>
        <v>#VALUE!</v>
      </c>
      <c r="S71" s="312" t="e">
        <f t="shared" si="10"/>
        <v>#VALUE!</v>
      </c>
      <c r="T71" s="312" t="e">
        <f t="shared" si="11"/>
        <v>#VALUE!</v>
      </c>
      <c r="U71" s="312" t="e">
        <f t="shared" si="12"/>
        <v>#VALUE!</v>
      </c>
      <c r="V71" s="312" t="e">
        <f t="shared" si="13"/>
        <v>#VALUE!</v>
      </c>
      <c r="W71" s="312" t="e">
        <f t="shared" si="14"/>
        <v>#VALUE!</v>
      </c>
      <c r="X71" s="312" t="e">
        <f t="shared" si="15"/>
        <v>#VALUE!</v>
      </c>
      <c r="Y71" s="312" t="e">
        <f t="shared" si="16"/>
        <v>#VALUE!</v>
      </c>
      <c r="Z71" s="312" t="e">
        <f t="shared" si="17"/>
        <v>#VALUE!</v>
      </c>
      <c r="AA71" s="308"/>
      <c r="AB71" s="307"/>
    </row>
    <row r="72" spans="1:28" ht="16.5" customHeight="1">
      <c r="A72" s="319">
        <f t="shared" si="0"/>
        <v>61</v>
      </c>
      <c r="B72" s="314" t="str">
        <f t="shared" si="1"/>
        <v/>
      </c>
      <c r="C72" s="321" t="str">
        <f t="shared" si="18"/>
        <v/>
      </c>
      <c r="D72" s="318" t="str">
        <f t="shared" si="19"/>
        <v/>
      </c>
      <c r="E72" s="320" t="e">
        <f t="shared" si="20"/>
        <v>#VALUE!</v>
      </c>
      <c r="F72" s="310"/>
      <c r="G72" s="310"/>
      <c r="H72" s="316">
        <f t="shared" si="2"/>
        <v>61</v>
      </c>
      <c r="I72" s="315">
        <f>'★R5.9.30まで【施設用】施設内療養者一覧'!B72</f>
        <v>0</v>
      </c>
      <c r="J72" s="314" t="str">
        <f>IF('★R5.9.30まで【施設用】施設内療養者一覧'!B72="","",MAX('★R5.9.30まで【施設用】施設内療養者一覧'!E72,$D$7))</f>
        <v/>
      </c>
      <c r="K72" s="313" t="str">
        <f>IF('★R5.9.30まで【施設用】施設内療養者一覧'!B72="","",MIN('★R5.9.30まで【施設用】施設内療養者一覧'!F72,$F$7,J72+14))</f>
        <v/>
      </c>
      <c r="L72" s="312" t="e">
        <f t="shared" si="3"/>
        <v>#VALUE!</v>
      </c>
      <c r="M72" s="312" t="e">
        <f t="shared" si="4"/>
        <v>#VALUE!</v>
      </c>
      <c r="N72" s="312" t="e">
        <f t="shared" si="5"/>
        <v>#VALUE!</v>
      </c>
      <c r="O72" s="312" t="e">
        <f t="shared" si="6"/>
        <v>#VALUE!</v>
      </c>
      <c r="P72" s="312" t="e">
        <f t="shared" si="7"/>
        <v>#VALUE!</v>
      </c>
      <c r="Q72" s="312" t="e">
        <f t="shared" si="8"/>
        <v>#VALUE!</v>
      </c>
      <c r="R72" s="312" t="e">
        <f t="shared" si="9"/>
        <v>#VALUE!</v>
      </c>
      <c r="S72" s="312" t="e">
        <f t="shared" si="10"/>
        <v>#VALUE!</v>
      </c>
      <c r="T72" s="312" t="e">
        <f t="shared" si="11"/>
        <v>#VALUE!</v>
      </c>
      <c r="U72" s="312" t="e">
        <f t="shared" si="12"/>
        <v>#VALUE!</v>
      </c>
      <c r="V72" s="312" t="e">
        <f t="shared" si="13"/>
        <v>#VALUE!</v>
      </c>
      <c r="W72" s="312" t="e">
        <f t="shared" si="14"/>
        <v>#VALUE!</v>
      </c>
      <c r="X72" s="312" t="e">
        <f t="shared" si="15"/>
        <v>#VALUE!</v>
      </c>
      <c r="Y72" s="312" t="e">
        <f t="shared" si="16"/>
        <v>#VALUE!</v>
      </c>
      <c r="Z72" s="312" t="e">
        <f t="shared" si="17"/>
        <v>#VALUE!</v>
      </c>
      <c r="AA72" s="308"/>
      <c r="AB72" s="307"/>
    </row>
    <row r="73" spans="1:28" ht="16.5" customHeight="1">
      <c r="A73" s="319">
        <f t="shared" si="0"/>
        <v>62</v>
      </c>
      <c r="B73" s="314" t="str">
        <f t="shared" si="1"/>
        <v/>
      </c>
      <c r="C73" s="321" t="str">
        <f t="shared" si="18"/>
        <v/>
      </c>
      <c r="D73" s="318" t="str">
        <f t="shared" si="19"/>
        <v/>
      </c>
      <c r="E73" s="320" t="e">
        <f t="shared" si="20"/>
        <v>#VALUE!</v>
      </c>
      <c r="F73" s="310"/>
      <c r="G73" s="310"/>
      <c r="H73" s="316">
        <f t="shared" si="2"/>
        <v>62</v>
      </c>
      <c r="I73" s="315">
        <f>'★R5.9.30まで【施設用】施設内療養者一覧'!B73</f>
        <v>0</v>
      </c>
      <c r="J73" s="314" t="str">
        <f>IF('★R5.9.30まで【施設用】施設内療養者一覧'!B73="","",MAX('★R5.9.30まで【施設用】施設内療養者一覧'!E73,$D$7))</f>
        <v/>
      </c>
      <c r="K73" s="313" t="str">
        <f>IF('★R5.9.30まで【施設用】施設内療養者一覧'!B73="","",MIN('★R5.9.30まで【施設用】施設内療養者一覧'!F73,$F$7,J73+14))</f>
        <v/>
      </c>
      <c r="L73" s="312" t="e">
        <f t="shared" si="3"/>
        <v>#VALUE!</v>
      </c>
      <c r="M73" s="312" t="e">
        <f t="shared" si="4"/>
        <v>#VALUE!</v>
      </c>
      <c r="N73" s="312" t="e">
        <f t="shared" si="5"/>
        <v>#VALUE!</v>
      </c>
      <c r="O73" s="312" t="e">
        <f t="shared" si="6"/>
        <v>#VALUE!</v>
      </c>
      <c r="P73" s="312" t="e">
        <f t="shared" si="7"/>
        <v>#VALUE!</v>
      </c>
      <c r="Q73" s="312" t="e">
        <f t="shared" si="8"/>
        <v>#VALUE!</v>
      </c>
      <c r="R73" s="312" t="e">
        <f t="shared" si="9"/>
        <v>#VALUE!</v>
      </c>
      <c r="S73" s="312" t="e">
        <f t="shared" si="10"/>
        <v>#VALUE!</v>
      </c>
      <c r="T73" s="312" t="e">
        <f t="shared" si="11"/>
        <v>#VALUE!</v>
      </c>
      <c r="U73" s="312" t="e">
        <f t="shared" si="12"/>
        <v>#VALUE!</v>
      </c>
      <c r="V73" s="312" t="e">
        <f t="shared" si="13"/>
        <v>#VALUE!</v>
      </c>
      <c r="W73" s="312" t="e">
        <f t="shared" si="14"/>
        <v>#VALUE!</v>
      </c>
      <c r="X73" s="312" t="e">
        <f t="shared" si="15"/>
        <v>#VALUE!</v>
      </c>
      <c r="Y73" s="312" t="e">
        <f t="shared" si="16"/>
        <v>#VALUE!</v>
      </c>
      <c r="Z73" s="312" t="e">
        <f t="shared" si="17"/>
        <v>#VALUE!</v>
      </c>
      <c r="AA73" s="308"/>
      <c r="AB73" s="307"/>
    </row>
    <row r="74" spans="1:28" ht="16.5" customHeight="1">
      <c r="A74" s="319">
        <f t="shared" si="0"/>
        <v>63</v>
      </c>
      <c r="B74" s="314" t="str">
        <f t="shared" si="1"/>
        <v/>
      </c>
      <c r="C74" s="321" t="str">
        <f t="shared" si="18"/>
        <v/>
      </c>
      <c r="D74" s="318" t="str">
        <f t="shared" si="19"/>
        <v/>
      </c>
      <c r="E74" s="320" t="e">
        <f t="shared" si="20"/>
        <v>#VALUE!</v>
      </c>
      <c r="F74" s="310"/>
      <c r="G74" s="310"/>
      <c r="H74" s="316">
        <f t="shared" si="2"/>
        <v>63</v>
      </c>
      <c r="I74" s="315">
        <f>'★R5.9.30まで【施設用】施設内療養者一覧'!B74</f>
        <v>0</v>
      </c>
      <c r="J74" s="314" t="str">
        <f>IF('★R5.9.30まで【施設用】施設内療養者一覧'!B74="","",MAX('★R5.9.30まで【施設用】施設内療養者一覧'!E74,$D$7))</f>
        <v/>
      </c>
      <c r="K74" s="313" t="str">
        <f>IF('★R5.9.30まで【施設用】施設内療養者一覧'!B74="","",MIN('★R5.9.30まで【施設用】施設内療養者一覧'!F74,$F$7,J74+14))</f>
        <v/>
      </c>
      <c r="L74" s="312" t="e">
        <f t="shared" si="3"/>
        <v>#VALUE!</v>
      </c>
      <c r="M74" s="312" t="e">
        <f t="shared" si="4"/>
        <v>#VALUE!</v>
      </c>
      <c r="N74" s="312" t="e">
        <f t="shared" si="5"/>
        <v>#VALUE!</v>
      </c>
      <c r="O74" s="312" t="e">
        <f t="shared" si="6"/>
        <v>#VALUE!</v>
      </c>
      <c r="P74" s="312" t="e">
        <f t="shared" si="7"/>
        <v>#VALUE!</v>
      </c>
      <c r="Q74" s="312" t="e">
        <f t="shared" si="8"/>
        <v>#VALUE!</v>
      </c>
      <c r="R74" s="312" t="e">
        <f t="shared" si="9"/>
        <v>#VALUE!</v>
      </c>
      <c r="S74" s="312" t="e">
        <f t="shared" si="10"/>
        <v>#VALUE!</v>
      </c>
      <c r="T74" s="312" t="e">
        <f t="shared" si="11"/>
        <v>#VALUE!</v>
      </c>
      <c r="U74" s="312" t="e">
        <f t="shared" si="12"/>
        <v>#VALUE!</v>
      </c>
      <c r="V74" s="312" t="e">
        <f t="shared" si="13"/>
        <v>#VALUE!</v>
      </c>
      <c r="W74" s="312" t="e">
        <f t="shared" si="14"/>
        <v>#VALUE!</v>
      </c>
      <c r="X74" s="312" t="e">
        <f t="shared" si="15"/>
        <v>#VALUE!</v>
      </c>
      <c r="Y74" s="312" t="e">
        <f t="shared" si="16"/>
        <v>#VALUE!</v>
      </c>
      <c r="Z74" s="312" t="e">
        <f t="shared" si="17"/>
        <v>#VALUE!</v>
      </c>
      <c r="AA74" s="308"/>
      <c r="AB74" s="307"/>
    </row>
    <row r="75" spans="1:28" ht="16.5" customHeight="1">
      <c r="A75" s="319">
        <f t="shared" si="0"/>
        <v>64</v>
      </c>
      <c r="B75" s="314" t="str">
        <f t="shared" si="1"/>
        <v/>
      </c>
      <c r="C75" s="321" t="str">
        <f t="shared" si="18"/>
        <v/>
      </c>
      <c r="D75" s="318" t="str">
        <f t="shared" si="19"/>
        <v/>
      </c>
      <c r="E75" s="320" t="e">
        <f t="shared" si="20"/>
        <v>#VALUE!</v>
      </c>
      <c r="F75" s="310"/>
      <c r="G75" s="310"/>
      <c r="H75" s="316">
        <f t="shared" si="2"/>
        <v>64</v>
      </c>
      <c r="I75" s="315">
        <f>'★R5.9.30まで【施設用】施設内療養者一覧'!B75</f>
        <v>0</v>
      </c>
      <c r="J75" s="314" t="str">
        <f>IF('★R5.9.30まで【施設用】施設内療養者一覧'!B75="","",MAX('★R5.9.30まで【施設用】施設内療養者一覧'!E75,$D$7))</f>
        <v/>
      </c>
      <c r="K75" s="313" t="str">
        <f>IF('★R5.9.30まで【施設用】施設内療養者一覧'!B75="","",MIN('★R5.9.30まで【施設用】施設内療養者一覧'!F75,$F$7,J75+14))</f>
        <v/>
      </c>
      <c r="L75" s="312" t="e">
        <f t="shared" si="3"/>
        <v>#VALUE!</v>
      </c>
      <c r="M75" s="312" t="e">
        <f t="shared" si="4"/>
        <v>#VALUE!</v>
      </c>
      <c r="N75" s="312" t="e">
        <f t="shared" si="5"/>
        <v>#VALUE!</v>
      </c>
      <c r="O75" s="312" t="e">
        <f t="shared" si="6"/>
        <v>#VALUE!</v>
      </c>
      <c r="P75" s="312" t="e">
        <f t="shared" si="7"/>
        <v>#VALUE!</v>
      </c>
      <c r="Q75" s="312" t="e">
        <f t="shared" si="8"/>
        <v>#VALUE!</v>
      </c>
      <c r="R75" s="312" t="e">
        <f t="shared" si="9"/>
        <v>#VALUE!</v>
      </c>
      <c r="S75" s="312" t="e">
        <f t="shared" si="10"/>
        <v>#VALUE!</v>
      </c>
      <c r="T75" s="312" t="e">
        <f t="shared" si="11"/>
        <v>#VALUE!</v>
      </c>
      <c r="U75" s="312" t="e">
        <f t="shared" si="12"/>
        <v>#VALUE!</v>
      </c>
      <c r="V75" s="312" t="e">
        <f t="shared" si="13"/>
        <v>#VALUE!</v>
      </c>
      <c r="W75" s="312" t="e">
        <f t="shared" si="14"/>
        <v>#VALUE!</v>
      </c>
      <c r="X75" s="312" t="e">
        <f t="shared" si="15"/>
        <v>#VALUE!</v>
      </c>
      <c r="Y75" s="312" t="e">
        <f t="shared" si="16"/>
        <v>#VALUE!</v>
      </c>
      <c r="Z75" s="312" t="e">
        <f t="shared" si="17"/>
        <v>#VALUE!</v>
      </c>
      <c r="AA75" s="308"/>
      <c r="AB75" s="307"/>
    </row>
    <row r="76" spans="1:28" ht="16.5" customHeight="1">
      <c r="A76" s="319">
        <f t="shared" si="0"/>
        <v>65</v>
      </c>
      <c r="B76" s="314" t="str">
        <f t="shared" si="1"/>
        <v/>
      </c>
      <c r="C76" s="321" t="str">
        <f t="shared" si="18"/>
        <v/>
      </c>
      <c r="D76" s="318" t="str">
        <f t="shared" si="19"/>
        <v/>
      </c>
      <c r="E76" s="320" t="e">
        <f t="shared" si="20"/>
        <v>#VALUE!</v>
      </c>
      <c r="F76" s="310"/>
      <c r="G76" s="310"/>
      <c r="H76" s="316">
        <f t="shared" si="2"/>
        <v>65</v>
      </c>
      <c r="I76" s="315">
        <f>'★R5.9.30まで【施設用】施設内療養者一覧'!B76</f>
        <v>0</v>
      </c>
      <c r="J76" s="314" t="str">
        <f>IF('★R5.9.30まで【施設用】施設内療養者一覧'!B76="","",MAX('★R5.9.30まで【施設用】施設内療養者一覧'!E76,$D$7))</f>
        <v/>
      </c>
      <c r="K76" s="313" t="str">
        <f>IF('★R5.9.30まで【施設用】施設内療養者一覧'!B76="","",MIN('★R5.9.30まで【施設用】施設内療養者一覧'!F76,$F$7,J76+14))</f>
        <v/>
      </c>
      <c r="L76" s="312" t="e">
        <f t="shared" si="3"/>
        <v>#VALUE!</v>
      </c>
      <c r="M76" s="312" t="e">
        <f t="shared" si="4"/>
        <v>#VALUE!</v>
      </c>
      <c r="N76" s="312" t="e">
        <f t="shared" si="5"/>
        <v>#VALUE!</v>
      </c>
      <c r="O76" s="312" t="e">
        <f t="shared" si="6"/>
        <v>#VALUE!</v>
      </c>
      <c r="P76" s="312" t="e">
        <f t="shared" si="7"/>
        <v>#VALUE!</v>
      </c>
      <c r="Q76" s="312" t="e">
        <f t="shared" si="8"/>
        <v>#VALUE!</v>
      </c>
      <c r="R76" s="312" t="e">
        <f t="shared" si="9"/>
        <v>#VALUE!</v>
      </c>
      <c r="S76" s="312" t="e">
        <f t="shared" si="10"/>
        <v>#VALUE!</v>
      </c>
      <c r="T76" s="312" t="e">
        <f t="shared" si="11"/>
        <v>#VALUE!</v>
      </c>
      <c r="U76" s="312" t="e">
        <f t="shared" si="12"/>
        <v>#VALUE!</v>
      </c>
      <c r="V76" s="312" t="e">
        <f t="shared" si="13"/>
        <v>#VALUE!</v>
      </c>
      <c r="W76" s="312" t="e">
        <f t="shared" si="14"/>
        <v>#VALUE!</v>
      </c>
      <c r="X76" s="312" t="e">
        <f t="shared" si="15"/>
        <v>#VALUE!</v>
      </c>
      <c r="Y76" s="312" t="e">
        <f t="shared" si="16"/>
        <v>#VALUE!</v>
      </c>
      <c r="Z76" s="312" t="e">
        <f t="shared" si="17"/>
        <v>#VALUE!</v>
      </c>
      <c r="AA76" s="308"/>
      <c r="AB76" s="307"/>
    </row>
    <row r="77" spans="1:28" ht="16.5" customHeight="1">
      <c r="A77" s="319">
        <f t="shared" si="0"/>
        <v>66</v>
      </c>
      <c r="B77" s="314" t="str">
        <f t="shared" si="1"/>
        <v/>
      </c>
      <c r="C77" s="321" t="str">
        <f t="shared" si="18"/>
        <v/>
      </c>
      <c r="D77" s="318" t="str">
        <f t="shared" si="19"/>
        <v/>
      </c>
      <c r="E77" s="320" t="e">
        <f t="shared" si="20"/>
        <v>#VALUE!</v>
      </c>
      <c r="F77" s="310"/>
      <c r="G77" s="310"/>
      <c r="H77" s="316">
        <f t="shared" ref="H77:H140" si="21">ROW()-11</f>
        <v>66</v>
      </c>
      <c r="I77" s="315">
        <f>'★R5.9.30まで【施設用】施設内療養者一覧'!B77</f>
        <v>0</v>
      </c>
      <c r="J77" s="314" t="str">
        <f>IF('★R5.9.30まで【施設用】施設内療養者一覧'!B77="","",MAX('★R5.9.30まで【施設用】施設内療養者一覧'!E77,$D$7))</f>
        <v/>
      </c>
      <c r="K77" s="313" t="str">
        <f>IF('★R5.9.30まで【施設用】施設内療養者一覧'!B77="","",MIN('★R5.9.30まで【施設用】施設内療養者一覧'!F77,$F$7,J77+14))</f>
        <v/>
      </c>
      <c r="L77" s="312" t="e">
        <f t="shared" ref="L77:L140" si="22">IF(J77+COLUMN(I77)-9&gt;K77,"",J77+COLUMN(I77)-9)</f>
        <v>#VALUE!</v>
      </c>
      <c r="M77" s="312" t="e">
        <f t="shared" ref="M77:M140" si="23">IF(J77+COLUMN(J77)-9&gt;K77,"",J77+COLUMN(J77)-9)</f>
        <v>#VALUE!</v>
      </c>
      <c r="N77" s="312" t="e">
        <f t="shared" ref="N77:N140" si="24">IF(J77+COLUMN(K77)-9&gt;K77,"",J77+COLUMN(K77)-9)</f>
        <v>#VALUE!</v>
      </c>
      <c r="O77" s="312" t="e">
        <f t="shared" ref="O77:O140" si="25">IF(J77+COLUMN(L77)-9&gt;K77,"",J77+COLUMN(L77)-9)</f>
        <v>#VALUE!</v>
      </c>
      <c r="P77" s="312" t="e">
        <f t="shared" ref="P77:P140" si="26">IF(J77+COLUMN(M77)-9&gt;K77,"",J77+COLUMN(M77)-9)</f>
        <v>#VALUE!</v>
      </c>
      <c r="Q77" s="312" t="e">
        <f t="shared" ref="Q77:Q140" si="27">IF(J77+COLUMN(N77)-9&gt;K77,"",J77+COLUMN(N77)-9)</f>
        <v>#VALUE!</v>
      </c>
      <c r="R77" s="312" t="e">
        <f t="shared" ref="R77:R140" si="28">IF(J77+COLUMN(O77)-9&gt;K77,"",J77+COLUMN(O77)-9)</f>
        <v>#VALUE!</v>
      </c>
      <c r="S77" s="312" t="e">
        <f t="shared" ref="S77:S140" si="29">IF(J77+COLUMN(P77)-9&gt;K77,"",J77+COLUMN(P77)-9)</f>
        <v>#VALUE!</v>
      </c>
      <c r="T77" s="312" t="e">
        <f t="shared" ref="T77:T140" si="30">IF(J77+COLUMN(Q77)-9&gt;K77,"",J77+COLUMN(Q77)-9)</f>
        <v>#VALUE!</v>
      </c>
      <c r="U77" s="312" t="e">
        <f t="shared" ref="U77:U140" si="31">IF(J77+COLUMN(R77)-9&gt;K77,"",J77+COLUMN(R77)-9)</f>
        <v>#VALUE!</v>
      </c>
      <c r="V77" s="312" t="e">
        <f t="shared" ref="V77:V140" si="32">IF(J77+COLUMN(S77)-9&gt;K77,"",J77+COLUMN(S77)-9)</f>
        <v>#VALUE!</v>
      </c>
      <c r="W77" s="312" t="e">
        <f t="shared" ref="W77:W140" si="33">IF(J77+COLUMN(T77)-9&gt;K77,"",J77+COLUMN(T77)-9)</f>
        <v>#VALUE!</v>
      </c>
      <c r="X77" s="312" t="e">
        <f t="shared" ref="X77:X140" si="34">IF(J77+COLUMN(U77)-9&gt;K77,"",J77+COLUMN(U77)-9)</f>
        <v>#VALUE!</v>
      </c>
      <c r="Y77" s="312" t="e">
        <f t="shared" ref="Y77:Y140" si="35">IF(J77+COLUMN(V77)-9&gt;K77,"",J77+COLUMN(V77)-9)</f>
        <v>#VALUE!</v>
      </c>
      <c r="Z77" s="312" t="e">
        <f t="shared" ref="Z77:Z140" si="36">IF(J77+COLUMN(W77)-9&gt;K77,"",J77+COLUMN(W77)-9)</f>
        <v>#VALUE!</v>
      </c>
      <c r="AA77" s="308"/>
      <c r="AB77" s="307"/>
    </row>
    <row r="78" spans="1:28" ht="16.5" customHeight="1">
      <c r="A78" s="319">
        <f t="shared" si="0"/>
        <v>67</v>
      </c>
      <c r="B78" s="314" t="str">
        <f t="shared" si="1"/>
        <v/>
      </c>
      <c r="C78" s="321" t="str">
        <f t="shared" ref="C78:C141" si="37">IF(B78="","",COUNTIF($L$12:$Z$141,B78))</f>
        <v/>
      </c>
      <c r="D78" s="318" t="str">
        <f t="shared" ref="D78:D141" si="38">IF(C78&gt;$F$5-1,C78,"")</f>
        <v/>
      </c>
      <c r="E78" s="320" t="e">
        <f t="shared" ref="E78:E141" si="39">D78*10000</f>
        <v>#VALUE!</v>
      </c>
      <c r="F78" s="310"/>
      <c r="G78" s="310"/>
      <c r="H78" s="316">
        <f t="shared" si="21"/>
        <v>67</v>
      </c>
      <c r="I78" s="315">
        <f>'★R5.9.30まで【施設用】施設内療養者一覧'!B78</f>
        <v>0</v>
      </c>
      <c r="J78" s="314" t="str">
        <f>IF('★R5.9.30まで【施設用】施設内療養者一覧'!B78="","",MAX('★R5.9.30まで【施設用】施設内療養者一覧'!E78,$D$7))</f>
        <v/>
      </c>
      <c r="K78" s="313" t="str">
        <f>IF('★R5.9.30まで【施設用】施設内療養者一覧'!B78="","",MIN('★R5.9.30まで【施設用】施設内療養者一覧'!F78,$F$7,J78+14))</f>
        <v/>
      </c>
      <c r="L78" s="312" t="e">
        <f t="shared" si="22"/>
        <v>#VALUE!</v>
      </c>
      <c r="M78" s="312" t="e">
        <f t="shared" si="23"/>
        <v>#VALUE!</v>
      </c>
      <c r="N78" s="312" t="e">
        <f t="shared" si="24"/>
        <v>#VALUE!</v>
      </c>
      <c r="O78" s="312" t="e">
        <f t="shared" si="25"/>
        <v>#VALUE!</v>
      </c>
      <c r="P78" s="312" t="e">
        <f t="shared" si="26"/>
        <v>#VALUE!</v>
      </c>
      <c r="Q78" s="312" t="e">
        <f t="shared" si="27"/>
        <v>#VALUE!</v>
      </c>
      <c r="R78" s="312" t="e">
        <f t="shared" si="28"/>
        <v>#VALUE!</v>
      </c>
      <c r="S78" s="312" t="e">
        <f t="shared" si="29"/>
        <v>#VALUE!</v>
      </c>
      <c r="T78" s="312" t="e">
        <f t="shared" si="30"/>
        <v>#VALUE!</v>
      </c>
      <c r="U78" s="312" t="e">
        <f t="shared" si="31"/>
        <v>#VALUE!</v>
      </c>
      <c r="V78" s="312" t="e">
        <f t="shared" si="32"/>
        <v>#VALUE!</v>
      </c>
      <c r="W78" s="312" t="e">
        <f t="shared" si="33"/>
        <v>#VALUE!</v>
      </c>
      <c r="X78" s="312" t="e">
        <f t="shared" si="34"/>
        <v>#VALUE!</v>
      </c>
      <c r="Y78" s="312" t="e">
        <f t="shared" si="35"/>
        <v>#VALUE!</v>
      </c>
      <c r="Z78" s="312" t="e">
        <f t="shared" si="36"/>
        <v>#VALUE!</v>
      </c>
      <c r="AA78" s="308"/>
      <c r="AB78" s="307"/>
    </row>
    <row r="79" spans="1:28" ht="16.5" customHeight="1">
      <c r="A79" s="319">
        <f t="shared" si="0"/>
        <v>68</v>
      </c>
      <c r="B79" s="314" t="str">
        <f t="shared" si="1"/>
        <v/>
      </c>
      <c r="C79" s="321" t="str">
        <f t="shared" si="37"/>
        <v/>
      </c>
      <c r="D79" s="318" t="str">
        <f t="shared" si="38"/>
        <v/>
      </c>
      <c r="E79" s="320" t="e">
        <f t="shared" si="39"/>
        <v>#VALUE!</v>
      </c>
      <c r="F79" s="310"/>
      <c r="G79" s="310"/>
      <c r="H79" s="316">
        <f t="shared" si="21"/>
        <v>68</v>
      </c>
      <c r="I79" s="315">
        <f>'★R5.9.30まで【施設用】施設内療養者一覧'!B79</f>
        <v>0</v>
      </c>
      <c r="J79" s="314" t="str">
        <f>IF('★R5.9.30まで【施設用】施設内療養者一覧'!B79="","",MAX('★R5.9.30まで【施設用】施設内療養者一覧'!E79,$D$7))</f>
        <v/>
      </c>
      <c r="K79" s="313" t="str">
        <f>IF('★R5.9.30まで【施設用】施設内療養者一覧'!B79="","",MIN('★R5.9.30まで【施設用】施設内療養者一覧'!F79,$F$7,J79+14))</f>
        <v/>
      </c>
      <c r="L79" s="312" t="e">
        <f t="shared" si="22"/>
        <v>#VALUE!</v>
      </c>
      <c r="M79" s="312" t="e">
        <f t="shared" si="23"/>
        <v>#VALUE!</v>
      </c>
      <c r="N79" s="312" t="e">
        <f t="shared" si="24"/>
        <v>#VALUE!</v>
      </c>
      <c r="O79" s="312" t="e">
        <f t="shared" si="25"/>
        <v>#VALUE!</v>
      </c>
      <c r="P79" s="312" t="e">
        <f t="shared" si="26"/>
        <v>#VALUE!</v>
      </c>
      <c r="Q79" s="312" t="e">
        <f t="shared" si="27"/>
        <v>#VALUE!</v>
      </c>
      <c r="R79" s="312" t="e">
        <f t="shared" si="28"/>
        <v>#VALUE!</v>
      </c>
      <c r="S79" s="312" t="e">
        <f t="shared" si="29"/>
        <v>#VALUE!</v>
      </c>
      <c r="T79" s="312" t="e">
        <f t="shared" si="30"/>
        <v>#VALUE!</v>
      </c>
      <c r="U79" s="312" t="e">
        <f t="shared" si="31"/>
        <v>#VALUE!</v>
      </c>
      <c r="V79" s="312" t="e">
        <f t="shared" si="32"/>
        <v>#VALUE!</v>
      </c>
      <c r="W79" s="312" t="e">
        <f t="shared" si="33"/>
        <v>#VALUE!</v>
      </c>
      <c r="X79" s="312" t="e">
        <f t="shared" si="34"/>
        <v>#VALUE!</v>
      </c>
      <c r="Y79" s="312" t="e">
        <f t="shared" si="35"/>
        <v>#VALUE!</v>
      </c>
      <c r="Z79" s="312" t="e">
        <f t="shared" si="36"/>
        <v>#VALUE!</v>
      </c>
      <c r="AA79" s="308"/>
      <c r="AB79" s="307"/>
    </row>
    <row r="80" spans="1:28" ht="16.5" customHeight="1">
      <c r="A80" s="319">
        <f t="shared" si="0"/>
        <v>69</v>
      </c>
      <c r="B80" s="314" t="str">
        <f t="shared" si="1"/>
        <v/>
      </c>
      <c r="C80" s="321" t="str">
        <f t="shared" si="37"/>
        <v/>
      </c>
      <c r="D80" s="318" t="str">
        <f t="shared" si="38"/>
        <v/>
      </c>
      <c r="E80" s="320" t="e">
        <f t="shared" si="39"/>
        <v>#VALUE!</v>
      </c>
      <c r="F80" s="310"/>
      <c r="G80" s="310"/>
      <c r="H80" s="316">
        <f t="shared" si="21"/>
        <v>69</v>
      </c>
      <c r="I80" s="315">
        <f>'★R5.9.30まで【施設用】施設内療養者一覧'!B80</f>
        <v>0</v>
      </c>
      <c r="J80" s="314" t="str">
        <f>IF('★R5.9.30まで【施設用】施設内療養者一覧'!B80="","",MAX('★R5.9.30まで【施設用】施設内療養者一覧'!E80,$D$7))</f>
        <v/>
      </c>
      <c r="K80" s="313" t="str">
        <f>IF('★R5.9.30まで【施設用】施設内療養者一覧'!B80="","",MIN('★R5.9.30まで【施設用】施設内療養者一覧'!F80,$F$7,J80+14))</f>
        <v/>
      </c>
      <c r="L80" s="312" t="e">
        <f t="shared" si="22"/>
        <v>#VALUE!</v>
      </c>
      <c r="M80" s="312" t="e">
        <f t="shared" si="23"/>
        <v>#VALUE!</v>
      </c>
      <c r="N80" s="312" t="e">
        <f t="shared" si="24"/>
        <v>#VALUE!</v>
      </c>
      <c r="O80" s="312" t="e">
        <f t="shared" si="25"/>
        <v>#VALUE!</v>
      </c>
      <c r="P80" s="312" t="e">
        <f t="shared" si="26"/>
        <v>#VALUE!</v>
      </c>
      <c r="Q80" s="312" t="e">
        <f t="shared" si="27"/>
        <v>#VALUE!</v>
      </c>
      <c r="R80" s="312" t="e">
        <f t="shared" si="28"/>
        <v>#VALUE!</v>
      </c>
      <c r="S80" s="312" t="e">
        <f t="shared" si="29"/>
        <v>#VALUE!</v>
      </c>
      <c r="T80" s="312" t="e">
        <f t="shared" si="30"/>
        <v>#VALUE!</v>
      </c>
      <c r="U80" s="312" t="e">
        <f t="shared" si="31"/>
        <v>#VALUE!</v>
      </c>
      <c r="V80" s="312" t="e">
        <f t="shared" si="32"/>
        <v>#VALUE!</v>
      </c>
      <c r="W80" s="312" t="e">
        <f t="shared" si="33"/>
        <v>#VALUE!</v>
      </c>
      <c r="X80" s="312" t="e">
        <f t="shared" si="34"/>
        <v>#VALUE!</v>
      </c>
      <c r="Y80" s="312" t="e">
        <f t="shared" si="35"/>
        <v>#VALUE!</v>
      </c>
      <c r="Z80" s="312" t="e">
        <f t="shared" si="36"/>
        <v>#VALUE!</v>
      </c>
      <c r="AA80" s="308"/>
      <c r="AB80" s="307"/>
    </row>
    <row r="81" spans="1:28" ht="16.5" customHeight="1">
      <c r="A81" s="319">
        <f t="shared" si="0"/>
        <v>70</v>
      </c>
      <c r="B81" s="314" t="str">
        <f t="shared" si="1"/>
        <v/>
      </c>
      <c r="C81" s="321" t="str">
        <f t="shared" si="37"/>
        <v/>
      </c>
      <c r="D81" s="318" t="str">
        <f t="shared" si="38"/>
        <v/>
      </c>
      <c r="E81" s="320" t="e">
        <f t="shared" si="39"/>
        <v>#VALUE!</v>
      </c>
      <c r="F81" s="310"/>
      <c r="G81" s="310"/>
      <c r="H81" s="316">
        <f t="shared" si="21"/>
        <v>70</v>
      </c>
      <c r="I81" s="315">
        <f>'★R5.9.30まで【施設用】施設内療養者一覧'!B81</f>
        <v>0</v>
      </c>
      <c r="J81" s="314" t="str">
        <f>IF('★R5.9.30まで【施設用】施設内療養者一覧'!B81="","",MAX('★R5.9.30まで【施設用】施設内療養者一覧'!E81,$D$7))</f>
        <v/>
      </c>
      <c r="K81" s="313" t="str">
        <f>IF('★R5.9.30まで【施設用】施設内療養者一覧'!B81="","",MIN('★R5.9.30まで【施設用】施設内療養者一覧'!F81,$F$7,J81+14))</f>
        <v/>
      </c>
      <c r="L81" s="312" t="e">
        <f t="shared" si="22"/>
        <v>#VALUE!</v>
      </c>
      <c r="M81" s="312" t="e">
        <f t="shared" si="23"/>
        <v>#VALUE!</v>
      </c>
      <c r="N81" s="312" t="e">
        <f t="shared" si="24"/>
        <v>#VALUE!</v>
      </c>
      <c r="O81" s="312" t="e">
        <f t="shared" si="25"/>
        <v>#VALUE!</v>
      </c>
      <c r="P81" s="312" t="e">
        <f t="shared" si="26"/>
        <v>#VALUE!</v>
      </c>
      <c r="Q81" s="312" t="e">
        <f t="shared" si="27"/>
        <v>#VALUE!</v>
      </c>
      <c r="R81" s="312" t="e">
        <f t="shared" si="28"/>
        <v>#VALUE!</v>
      </c>
      <c r="S81" s="312" t="e">
        <f t="shared" si="29"/>
        <v>#VALUE!</v>
      </c>
      <c r="T81" s="312" t="e">
        <f t="shared" si="30"/>
        <v>#VALUE!</v>
      </c>
      <c r="U81" s="312" t="e">
        <f t="shared" si="31"/>
        <v>#VALUE!</v>
      </c>
      <c r="V81" s="312" t="e">
        <f t="shared" si="32"/>
        <v>#VALUE!</v>
      </c>
      <c r="W81" s="312" t="e">
        <f t="shared" si="33"/>
        <v>#VALUE!</v>
      </c>
      <c r="X81" s="312" t="e">
        <f t="shared" si="34"/>
        <v>#VALUE!</v>
      </c>
      <c r="Y81" s="312" t="e">
        <f t="shared" si="35"/>
        <v>#VALUE!</v>
      </c>
      <c r="Z81" s="312" t="e">
        <f t="shared" si="36"/>
        <v>#VALUE!</v>
      </c>
      <c r="AA81" s="308"/>
      <c r="AB81" s="307"/>
    </row>
    <row r="82" spans="1:28" ht="16.5" customHeight="1">
      <c r="A82" s="319">
        <f t="shared" si="0"/>
        <v>71</v>
      </c>
      <c r="B82" s="314" t="str">
        <f t="shared" si="1"/>
        <v/>
      </c>
      <c r="C82" s="321" t="str">
        <f t="shared" si="37"/>
        <v/>
      </c>
      <c r="D82" s="318" t="str">
        <f t="shared" si="38"/>
        <v/>
      </c>
      <c r="E82" s="320" t="e">
        <f t="shared" si="39"/>
        <v>#VALUE!</v>
      </c>
      <c r="F82" s="310"/>
      <c r="G82" s="310"/>
      <c r="H82" s="316">
        <f t="shared" si="21"/>
        <v>71</v>
      </c>
      <c r="I82" s="315">
        <f>'★R5.9.30まで【施設用】施設内療養者一覧'!B82</f>
        <v>0</v>
      </c>
      <c r="J82" s="314" t="str">
        <f>IF('★R5.9.30まで【施設用】施設内療養者一覧'!B82="","",MAX('★R5.9.30まで【施設用】施設内療養者一覧'!E82,$D$7))</f>
        <v/>
      </c>
      <c r="K82" s="313" t="str">
        <f>IF('★R5.9.30まで【施設用】施設内療養者一覧'!B82="","",MIN('★R5.9.30まで【施設用】施設内療養者一覧'!F82,$F$7,J82+14))</f>
        <v/>
      </c>
      <c r="L82" s="312" t="e">
        <f t="shared" si="22"/>
        <v>#VALUE!</v>
      </c>
      <c r="M82" s="312" t="e">
        <f t="shared" si="23"/>
        <v>#VALUE!</v>
      </c>
      <c r="N82" s="312" t="e">
        <f t="shared" si="24"/>
        <v>#VALUE!</v>
      </c>
      <c r="O82" s="312" t="e">
        <f t="shared" si="25"/>
        <v>#VALUE!</v>
      </c>
      <c r="P82" s="312" t="e">
        <f t="shared" si="26"/>
        <v>#VALUE!</v>
      </c>
      <c r="Q82" s="312" t="e">
        <f t="shared" si="27"/>
        <v>#VALUE!</v>
      </c>
      <c r="R82" s="312" t="e">
        <f t="shared" si="28"/>
        <v>#VALUE!</v>
      </c>
      <c r="S82" s="312" t="e">
        <f t="shared" si="29"/>
        <v>#VALUE!</v>
      </c>
      <c r="T82" s="312" t="e">
        <f t="shared" si="30"/>
        <v>#VALUE!</v>
      </c>
      <c r="U82" s="312" t="e">
        <f t="shared" si="31"/>
        <v>#VALUE!</v>
      </c>
      <c r="V82" s="312" t="e">
        <f t="shared" si="32"/>
        <v>#VALUE!</v>
      </c>
      <c r="W82" s="312" t="e">
        <f t="shared" si="33"/>
        <v>#VALUE!</v>
      </c>
      <c r="X82" s="312" t="e">
        <f t="shared" si="34"/>
        <v>#VALUE!</v>
      </c>
      <c r="Y82" s="312" t="e">
        <f t="shared" si="35"/>
        <v>#VALUE!</v>
      </c>
      <c r="Z82" s="312" t="e">
        <f t="shared" si="36"/>
        <v>#VALUE!</v>
      </c>
      <c r="AA82" s="308"/>
      <c r="AB82" s="307"/>
    </row>
    <row r="83" spans="1:28" ht="16.5" customHeight="1">
      <c r="A83" s="319">
        <f t="shared" si="0"/>
        <v>72</v>
      </c>
      <c r="B83" s="314" t="str">
        <f t="shared" si="1"/>
        <v/>
      </c>
      <c r="C83" s="321" t="str">
        <f t="shared" si="37"/>
        <v/>
      </c>
      <c r="D83" s="318" t="str">
        <f t="shared" si="38"/>
        <v/>
      </c>
      <c r="E83" s="320" t="e">
        <f t="shared" si="39"/>
        <v>#VALUE!</v>
      </c>
      <c r="F83" s="310"/>
      <c r="G83" s="310"/>
      <c r="H83" s="316">
        <f t="shared" si="21"/>
        <v>72</v>
      </c>
      <c r="I83" s="315">
        <f>'★R5.9.30まで【施設用】施設内療養者一覧'!B83</f>
        <v>0</v>
      </c>
      <c r="J83" s="314" t="str">
        <f>IF('★R5.9.30まで【施設用】施設内療養者一覧'!B83="","",MAX('★R5.9.30まで【施設用】施設内療養者一覧'!E83,$D$7))</f>
        <v/>
      </c>
      <c r="K83" s="313" t="str">
        <f>IF('★R5.9.30まで【施設用】施設内療養者一覧'!B83="","",MIN('★R5.9.30まで【施設用】施設内療養者一覧'!F83,$F$7,J83+14))</f>
        <v/>
      </c>
      <c r="L83" s="312" t="e">
        <f t="shared" si="22"/>
        <v>#VALUE!</v>
      </c>
      <c r="M83" s="312" t="e">
        <f t="shared" si="23"/>
        <v>#VALUE!</v>
      </c>
      <c r="N83" s="312" t="e">
        <f t="shared" si="24"/>
        <v>#VALUE!</v>
      </c>
      <c r="O83" s="312" t="e">
        <f t="shared" si="25"/>
        <v>#VALUE!</v>
      </c>
      <c r="P83" s="312" t="e">
        <f t="shared" si="26"/>
        <v>#VALUE!</v>
      </c>
      <c r="Q83" s="312" t="e">
        <f t="shared" si="27"/>
        <v>#VALUE!</v>
      </c>
      <c r="R83" s="312" t="e">
        <f t="shared" si="28"/>
        <v>#VALUE!</v>
      </c>
      <c r="S83" s="312" t="e">
        <f t="shared" si="29"/>
        <v>#VALUE!</v>
      </c>
      <c r="T83" s="312" t="e">
        <f t="shared" si="30"/>
        <v>#VALUE!</v>
      </c>
      <c r="U83" s="312" t="e">
        <f t="shared" si="31"/>
        <v>#VALUE!</v>
      </c>
      <c r="V83" s="312" t="e">
        <f t="shared" si="32"/>
        <v>#VALUE!</v>
      </c>
      <c r="W83" s="312" t="e">
        <f t="shared" si="33"/>
        <v>#VALUE!</v>
      </c>
      <c r="X83" s="312" t="e">
        <f t="shared" si="34"/>
        <v>#VALUE!</v>
      </c>
      <c r="Y83" s="312" t="e">
        <f t="shared" si="35"/>
        <v>#VALUE!</v>
      </c>
      <c r="Z83" s="312" t="e">
        <f t="shared" si="36"/>
        <v>#VALUE!</v>
      </c>
      <c r="AA83" s="308"/>
      <c r="AB83" s="307"/>
    </row>
    <row r="84" spans="1:28" ht="16.5" customHeight="1">
      <c r="A84" s="319">
        <f t="shared" si="0"/>
        <v>73</v>
      </c>
      <c r="B84" s="314" t="str">
        <f t="shared" si="1"/>
        <v/>
      </c>
      <c r="C84" s="321" t="str">
        <f t="shared" si="37"/>
        <v/>
      </c>
      <c r="D84" s="318" t="str">
        <f t="shared" si="38"/>
        <v/>
      </c>
      <c r="E84" s="320" t="e">
        <f t="shared" si="39"/>
        <v>#VALUE!</v>
      </c>
      <c r="F84" s="310"/>
      <c r="G84" s="310"/>
      <c r="H84" s="316">
        <f t="shared" si="21"/>
        <v>73</v>
      </c>
      <c r="I84" s="315">
        <f>'★R5.9.30まで【施設用】施設内療養者一覧'!B84</f>
        <v>0</v>
      </c>
      <c r="J84" s="314" t="str">
        <f>IF('★R5.9.30まで【施設用】施設内療養者一覧'!B84="","",MAX('★R5.9.30まで【施設用】施設内療養者一覧'!E84,$D$7))</f>
        <v/>
      </c>
      <c r="K84" s="313" t="str">
        <f>IF('★R5.9.30まで【施設用】施設内療養者一覧'!B84="","",MIN('★R5.9.30まで【施設用】施設内療養者一覧'!F84,$F$7,J84+14))</f>
        <v/>
      </c>
      <c r="L84" s="312" t="e">
        <f t="shared" si="22"/>
        <v>#VALUE!</v>
      </c>
      <c r="M84" s="312" t="e">
        <f t="shared" si="23"/>
        <v>#VALUE!</v>
      </c>
      <c r="N84" s="312" t="e">
        <f t="shared" si="24"/>
        <v>#VALUE!</v>
      </c>
      <c r="O84" s="312" t="e">
        <f t="shared" si="25"/>
        <v>#VALUE!</v>
      </c>
      <c r="P84" s="312" t="e">
        <f t="shared" si="26"/>
        <v>#VALUE!</v>
      </c>
      <c r="Q84" s="312" t="e">
        <f t="shared" si="27"/>
        <v>#VALUE!</v>
      </c>
      <c r="R84" s="312" t="e">
        <f t="shared" si="28"/>
        <v>#VALUE!</v>
      </c>
      <c r="S84" s="312" t="e">
        <f t="shared" si="29"/>
        <v>#VALUE!</v>
      </c>
      <c r="T84" s="312" t="e">
        <f t="shared" si="30"/>
        <v>#VALUE!</v>
      </c>
      <c r="U84" s="312" t="e">
        <f t="shared" si="31"/>
        <v>#VALUE!</v>
      </c>
      <c r="V84" s="312" t="e">
        <f t="shared" si="32"/>
        <v>#VALUE!</v>
      </c>
      <c r="W84" s="312" t="e">
        <f t="shared" si="33"/>
        <v>#VALUE!</v>
      </c>
      <c r="X84" s="312" t="e">
        <f t="shared" si="34"/>
        <v>#VALUE!</v>
      </c>
      <c r="Y84" s="312" t="e">
        <f t="shared" si="35"/>
        <v>#VALUE!</v>
      </c>
      <c r="Z84" s="312" t="e">
        <f t="shared" si="36"/>
        <v>#VALUE!</v>
      </c>
      <c r="AA84" s="308"/>
      <c r="AB84" s="307"/>
    </row>
    <row r="85" spans="1:28" ht="16.5" customHeight="1">
      <c r="A85" s="319">
        <f t="shared" si="0"/>
        <v>74</v>
      </c>
      <c r="B85" s="314" t="str">
        <f t="shared" si="1"/>
        <v/>
      </c>
      <c r="C85" s="321" t="str">
        <f t="shared" si="37"/>
        <v/>
      </c>
      <c r="D85" s="318" t="str">
        <f t="shared" si="38"/>
        <v/>
      </c>
      <c r="E85" s="320" t="e">
        <f t="shared" si="39"/>
        <v>#VALUE!</v>
      </c>
      <c r="F85" s="310"/>
      <c r="G85" s="310"/>
      <c r="H85" s="316">
        <f t="shared" si="21"/>
        <v>74</v>
      </c>
      <c r="I85" s="315">
        <f>'★R5.9.30まで【施設用】施設内療養者一覧'!B85</f>
        <v>0</v>
      </c>
      <c r="J85" s="314" t="str">
        <f>IF('★R5.9.30まで【施設用】施設内療養者一覧'!B85="","",MAX('★R5.9.30まで【施設用】施設内療養者一覧'!E85,$D$7))</f>
        <v/>
      </c>
      <c r="K85" s="313" t="str">
        <f>IF('★R5.9.30まで【施設用】施設内療養者一覧'!B85="","",MIN('★R5.9.30まで【施設用】施設内療養者一覧'!F85,$F$7,J85+14))</f>
        <v/>
      </c>
      <c r="L85" s="312" t="e">
        <f t="shared" si="22"/>
        <v>#VALUE!</v>
      </c>
      <c r="M85" s="312" t="e">
        <f t="shared" si="23"/>
        <v>#VALUE!</v>
      </c>
      <c r="N85" s="312" t="e">
        <f t="shared" si="24"/>
        <v>#VALUE!</v>
      </c>
      <c r="O85" s="312" t="e">
        <f t="shared" si="25"/>
        <v>#VALUE!</v>
      </c>
      <c r="P85" s="312" t="e">
        <f t="shared" si="26"/>
        <v>#VALUE!</v>
      </c>
      <c r="Q85" s="312" t="e">
        <f t="shared" si="27"/>
        <v>#VALUE!</v>
      </c>
      <c r="R85" s="312" t="e">
        <f t="shared" si="28"/>
        <v>#VALUE!</v>
      </c>
      <c r="S85" s="312" t="e">
        <f t="shared" si="29"/>
        <v>#VALUE!</v>
      </c>
      <c r="T85" s="312" t="e">
        <f t="shared" si="30"/>
        <v>#VALUE!</v>
      </c>
      <c r="U85" s="312" t="e">
        <f t="shared" si="31"/>
        <v>#VALUE!</v>
      </c>
      <c r="V85" s="312" t="e">
        <f t="shared" si="32"/>
        <v>#VALUE!</v>
      </c>
      <c r="W85" s="312" t="e">
        <f t="shared" si="33"/>
        <v>#VALUE!</v>
      </c>
      <c r="X85" s="312" t="e">
        <f t="shared" si="34"/>
        <v>#VALUE!</v>
      </c>
      <c r="Y85" s="312" t="e">
        <f t="shared" si="35"/>
        <v>#VALUE!</v>
      </c>
      <c r="Z85" s="312" t="e">
        <f t="shared" si="36"/>
        <v>#VALUE!</v>
      </c>
      <c r="AA85" s="308"/>
      <c r="AB85" s="307"/>
    </row>
    <row r="86" spans="1:28" ht="16.5" customHeight="1">
      <c r="A86" s="319">
        <f t="shared" si="0"/>
        <v>75</v>
      </c>
      <c r="B86" s="314" t="str">
        <f t="shared" si="1"/>
        <v/>
      </c>
      <c r="C86" s="321" t="str">
        <f t="shared" si="37"/>
        <v/>
      </c>
      <c r="D86" s="318" t="str">
        <f t="shared" si="38"/>
        <v/>
      </c>
      <c r="E86" s="320" t="e">
        <f t="shared" si="39"/>
        <v>#VALUE!</v>
      </c>
      <c r="F86" s="310"/>
      <c r="G86" s="310"/>
      <c r="H86" s="316">
        <f t="shared" si="21"/>
        <v>75</v>
      </c>
      <c r="I86" s="315">
        <f>'★R5.9.30まで【施設用】施設内療養者一覧'!B86</f>
        <v>0</v>
      </c>
      <c r="J86" s="314" t="str">
        <f>IF('★R5.9.30まで【施設用】施設内療養者一覧'!B86="","",MAX('★R5.9.30まで【施設用】施設内療養者一覧'!E86,$D$7))</f>
        <v/>
      </c>
      <c r="K86" s="313" t="str">
        <f>IF('★R5.9.30まで【施設用】施設内療養者一覧'!B86="","",MIN('★R5.9.30まで【施設用】施設内療養者一覧'!F86,$F$7,J86+14))</f>
        <v/>
      </c>
      <c r="L86" s="312" t="e">
        <f t="shared" si="22"/>
        <v>#VALUE!</v>
      </c>
      <c r="M86" s="312" t="e">
        <f t="shared" si="23"/>
        <v>#VALUE!</v>
      </c>
      <c r="N86" s="312" t="e">
        <f t="shared" si="24"/>
        <v>#VALUE!</v>
      </c>
      <c r="O86" s="312" t="e">
        <f t="shared" si="25"/>
        <v>#VALUE!</v>
      </c>
      <c r="P86" s="312" t="e">
        <f t="shared" si="26"/>
        <v>#VALUE!</v>
      </c>
      <c r="Q86" s="312" t="e">
        <f t="shared" si="27"/>
        <v>#VALUE!</v>
      </c>
      <c r="R86" s="312" t="e">
        <f t="shared" si="28"/>
        <v>#VALUE!</v>
      </c>
      <c r="S86" s="312" t="e">
        <f t="shared" si="29"/>
        <v>#VALUE!</v>
      </c>
      <c r="T86" s="312" t="e">
        <f t="shared" si="30"/>
        <v>#VALUE!</v>
      </c>
      <c r="U86" s="312" t="e">
        <f t="shared" si="31"/>
        <v>#VALUE!</v>
      </c>
      <c r="V86" s="312" t="e">
        <f t="shared" si="32"/>
        <v>#VALUE!</v>
      </c>
      <c r="W86" s="312" t="e">
        <f t="shared" si="33"/>
        <v>#VALUE!</v>
      </c>
      <c r="X86" s="312" t="e">
        <f t="shared" si="34"/>
        <v>#VALUE!</v>
      </c>
      <c r="Y86" s="312" t="e">
        <f t="shared" si="35"/>
        <v>#VALUE!</v>
      </c>
      <c r="Z86" s="312" t="e">
        <f t="shared" si="36"/>
        <v>#VALUE!</v>
      </c>
      <c r="AA86" s="308"/>
      <c r="AB86" s="307"/>
    </row>
    <row r="87" spans="1:28" ht="16.5" customHeight="1">
      <c r="A87" s="319">
        <f t="shared" si="0"/>
        <v>76</v>
      </c>
      <c r="B87" s="314" t="str">
        <f t="shared" si="1"/>
        <v/>
      </c>
      <c r="C87" s="321" t="str">
        <f t="shared" si="37"/>
        <v/>
      </c>
      <c r="D87" s="318" t="str">
        <f t="shared" si="38"/>
        <v/>
      </c>
      <c r="E87" s="320" t="e">
        <f t="shared" si="39"/>
        <v>#VALUE!</v>
      </c>
      <c r="F87" s="310"/>
      <c r="G87" s="310"/>
      <c r="H87" s="316">
        <f t="shared" si="21"/>
        <v>76</v>
      </c>
      <c r="I87" s="315">
        <f>'★R5.9.30まで【施設用】施設内療養者一覧'!B87</f>
        <v>0</v>
      </c>
      <c r="J87" s="314" t="str">
        <f>IF('★R5.9.30まで【施設用】施設内療養者一覧'!B87="","",MAX('★R5.9.30まで【施設用】施設内療養者一覧'!E87,$D$7))</f>
        <v/>
      </c>
      <c r="K87" s="313" t="str">
        <f>IF('★R5.9.30まで【施設用】施設内療養者一覧'!B87="","",MIN('★R5.9.30まで【施設用】施設内療養者一覧'!F87,$F$7,J87+14))</f>
        <v/>
      </c>
      <c r="L87" s="312" t="e">
        <f t="shared" si="22"/>
        <v>#VALUE!</v>
      </c>
      <c r="M87" s="312" t="e">
        <f t="shared" si="23"/>
        <v>#VALUE!</v>
      </c>
      <c r="N87" s="312" t="e">
        <f t="shared" si="24"/>
        <v>#VALUE!</v>
      </c>
      <c r="O87" s="312" t="e">
        <f t="shared" si="25"/>
        <v>#VALUE!</v>
      </c>
      <c r="P87" s="312" t="e">
        <f t="shared" si="26"/>
        <v>#VALUE!</v>
      </c>
      <c r="Q87" s="312" t="e">
        <f t="shared" si="27"/>
        <v>#VALUE!</v>
      </c>
      <c r="R87" s="312" t="e">
        <f t="shared" si="28"/>
        <v>#VALUE!</v>
      </c>
      <c r="S87" s="312" t="e">
        <f t="shared" si="29"/>
        <v>#VALUE!</v>
      </c>
      <c r="T87" s="312" t="e">
        <f t="shared" si="30"/>
        <v>#VALUE!</v>
      </c>
      <c r="U87" s="312" t="e">
        <f t="shared" si="31"/>
        <v>#VALUE!</v>
      </c>
      <c r="V87" s="312" t="e">
        <f t="shared" si="32"/>
        <v>#VALUE!</v>
      </c>
      <c r="W87" s="312" t="e">
        <f t="shared" si="33"/>
        <v>#VALUE!</v>
      </c>
      <c r="X87" s="312" t="e">
        <f t="shared" si="34"/>
        <v>#VALUE!</v>
      </c>
      <c r="Y87" s="312" t="e">
        <f t="shared" si="35"/>
        <v>#VALUE!</v>
      </c>
      <c r="Z87" s="312" t="e">
        <f t="shared" si="36"/>
        <v>#VALUE!</v>
      </c>
      <c r="AA87" s="308"/>
      <c r="AB87" s="307"/>
    </row>
    <row r="88" spans="1:28" ht="16.5" customHeight="1">
      <c r="A88" s="319">
        <f t="shared" si="0"/>
        <v>77</v>
      </c>
      <c r="B88" s="314" t="str">
        <f t="shared" si="1"/>
        <v/>
      </c>
      <c r="C88" s="321" t="str">
        <f t="shared" si="37"/>
        <v/>
      </c>
      <c r="D88" s="318" t="str">
        <f t="shared" si="38"/>
        <v/>
      </c>
      <c r="E88" s="320" t="e">
        <f t="shared" si="39"/>
        <v>#VALUE!</v>
      </c>
      <c r="F88" s="310"/>
      <c r="G88" s="310"/>
      <c r="H88" s="316">
        <f t="shared" si="21"/>
        <v>77</v>
      </c>
      <c r="I88" s="315">
        <f>'★R5.9.30まで【施設用】施設内療養者一覧'!B88</f>
        <v>0</v>
      </c>
      <c r="J88" s="314" t="str">
        <f>IF('★R5.9.30まで【施設用】施設内療養者一覧'!B88="","",MAX('★R5.9.30まで【施設用】施設内療養者一覧'!E88,$D$7))</f>
        <v/>
      </c>
      <c r="K88" s="313" t="str">
        <f>IF('★R5.9.30まで【施設用】施設内療養者一覧'!B88="","",MIN('★R5.9.30まで【施設用】施設内療養者一覧'!F88,$F$7,J88+14))</f>
        <v/>
      </c>
      <c r="L88" s="312" t="e">
        <f t="shared" si="22"/>
        <v>#VALUE!</v>
      </c>
      <c r="M88" s="312" t="e">
        <f t="shared" si="23"/>
        <v>#VALUE!</v>
      </c>
      <c r="N88" s="312" t="e">
        <f t="shared" si="24"/>
        <v>#VALUE!</v>
      </c>
      <c r="O88" s="312" t="e">
        <f t="shared" si="25"/>
        <v>#VALUE!</v>
      </c>
      <c r="P88" s="312" t="e">
        <f t="shared" si="26"/>
        <v>#VALUE!</v>
      </c>
      <c r="Q88" s="312" t="e">
        <f t="shared" si="27"/>
        <v>#VALUE!</v>
      </c>
      <c r="R88" s="312" t="e">
        <f t="shared" si="28"/>
        <v>#VALUE!</v>
      </c>
      <c r="S88" s="312" t="e">
        <f t="shared" si="29"/>
        <v>#VALUE!</v>
      </c>
      <c r="T88" s="312" t="e">
        <f t="shared" si="30"/>
        <v>#VALUE!</v>
      </c>
      <c r="U88" s="312" t="e">
        <f t="shared" si="31"/>
        <v>#VALUE!</v>
      </c>
      <c r="V88" s="312" t="e">
        <f t="shared" si="32"/>
        <v>#VALUE!</v>
      </c>
      <c r="W88" s="312" t="e">
        <f t="shared" si="33"/>
        <v>#VALUE!</v>
      </c>
      <c r="X88" s="312" t="e">
        <f t="shared" si="34"/>
        <v>#VALUE!</v>
      </c>
      <c r="Y88" s="312" t="e">
        <f t="shared" si="35"/>
        <v>#VALUE!</v>
      </c>
      <c r="Z88" s="312" t="e">
        <f t="shared" si="36"/>
        <v>#VALUE!</v>
      </c>
      <c r="AA88" s="308"/>
      <c r="AB88" s="307"/>
    </row>
    <row r="89" spans="1:28" ht="16.5" customHeight="1">
      <c r="A89" s="319">
        <f t="shared" si="0"/>
        <v>78</v>
      </c>
      <c r="B89" s="314" t="str">
        <f t="shared" si="1"/>
        <v/>
      </c>
      <c r="C89" s="321" t="str">
        <f t="shared" si="37"/>
        <v/>
      </c>
      <c r="D89" s="318" t="str">
        <f t="shared" si="38"/>
        <v/>
      </c>
      <c r="E89" s="320" t="e">
        <f t="shared" si="39"/>
        <v>#VALUE!</v>
      </c>
      <c r="F89" s="310"/>
      <c r="G89" s="310"/>
      <c r="H89" s="316">
        <f t="shared" si="21"/>
        <v>78</v>
      </c>
      <c r="I89" s="315">
        <f>'★R5.9.30まで【施設用】施設内療養者一覧'!B89</f>
        <v>0</v>
      </c>
      <c r="J89" s="314" t="str">
        <f>IF('★R5.9.30まで【施設用】施設内療養者一覧'!B89="","",MAX('★R5.9.30まで【施設用】施設内療養者一覧'!E89,$D$7))</f>
        <v/>
      </c>
      <c r="K89" s="313" t="str">
        <f>IF('★R5.9.30まで【施設用】施設内療養者一覧'!B89="","",MIN('★R5.9.30まで【施設用】施設内療養者一覧'!F89,$F$7,J89+14))</f>
        <v/>
      </c>
      <c r="L89" s="312" t="e">
        <f t="shared" si="22"/>
        <v>#VALUE!</v>
      </c>
      <c r="M89" s="312" t="e">
        <f t="shared" si="23"/>
        <v>#VALUE!</v>
      </c>
      <c r="N89" s="312" t="e">
        <f t="shared" si="24"/>
        <v>#VALUE!</v>
      </c>
      <c r="O89" s="312" t="e">
        <f t="shared" si="25"/>
        <v>#VALUE!</v>
      </c>
      <c r="P89" s="312" t="e">
        <f t="shared" si="26"/>
        <v>#VALUE!</v>
      </c>
      <c r="Q89" s="312" t="e">
        <f t="shared" si="27"/>
        <v>#VALUE!</v>
      </c>
      <c r="R89" s="312" t="e">
        <f t="shared" si="28"/>
        <v>#VALUE!</v>
      </c>
      <c r="S89" s="312" t="e">
        <f t="shared" si="29"/>
        <v>#VALUE!</v>
      </c>
      <c r="T89" s="312" t="e">
        <f t="shared" si="30"/>
        <v>#VALUE!</v>
      </c>
      <c r="U89" s="312" t="e">
        <f t="shared" si="31"/>
        <v>#VALUE!</v>
      </c>
      <c r="V89" s="312" t="e">
        <f t="shared" si="32"/>
        <v>#VALUE!</v>
      </c>
      <c r="W89" s="312" t="e">
        <f t="shared" si="33"/>
        <v>#VALUE!</v>
      </c>
      <c r="X89" s="312" t="e">
        <f t="shared" si="34"/>
        <v>#VALUE!</v>
      </c>
      <c r="Y89" s="312" t="e">
        <f t="shared" si="35"/>
        <v>#VALUE!</v>
      </c>
      <c r="Z89" s="312" t="e">
        <f t="shared" si="36"/>
        <v>#VALUE!</v>
      </c>
      <c r="AA89" s="308"/>
      <c r="AB89" s="307"/>
    </row>
    <row r="90" spans="1:28" ht="16.5" customHeight="1">
      <c r="A90" s="319">
        <f t="shared" si="0"/>
        <v>79</v>
      </c>
      <c r="B90" s="314" t="str">
        <f t="shared" si="1"/>
        <v/>
      </c>
      <c r="C90" s="321" t="str">
        <f t="shared" si="37"/>
        <v/>
      </c>
      <c r="D90" s="318" t="str">
        <f t="shared" si="38"/>
        <v/>
      </c>
      <c r="E90" s="320" t="e">
        <f t="shared" si="39"/>
        <v>#VALUE!</v>
      </c>
      <c r="F90" s="310"/>
      <c r="G90" s="310"/>
      <c r="H90" s="316">
        <f t="shared" si="21"/>
        <v>79</v>
      </c>
      <c r="I90" s="315">
        <f>'★R5.9.30まで【施設用】施設内療養者一覧'!B90</f>
        <v>0</v>
      </c>
      <c r="J90" s="314" t="str">
        <f>IF('★R5.9.30まで【施設用】施設内療養者一覧'!B90="","",MAX('★R5.9.30まで【施設用】施設内療養者一覧'!E90,$D$7))</f>
        <v/>
      </c>
      <c r="K90" s="313" t="str">
        <f>IF('★R5.9.30まで【施設用】施設内療養者一覧'!B90="","",MIN('★R5.9.30まで【施設用】施設内療養者一覧'!F90,$F$7,J90+14))</f>
        <v/>
      </c>
      <c r="L90" s="312" t="e">
        <f t="shared" si="22"/>
        <v>#VALUE!</v>
      </c>
      <c r="M90" s="312" t="e">
        <f t="shared" si="23"/>
        <v>#VALUE!</v>
      </c>
      <c r="N90" s="312" t="e">
        <f t="shared" si="24"/>
        <v>#VALUE!</v>
      </c>
      <c r="O90" s="312" t="e">
        <f t="shared" si="25"/>
        <v>#VALUE!</v>
      </c>
      <c r="P90" s="312" t="e">
        <f t="shared" si="26"/>
        <v>#VALUE!</v>
      </c>
      <c r="Q90" s="312" t="e">
        <f t="shared" si="27"/>
        <v>#VALUE!</v>
      </c>
      <c r="R90" s="312" t="e">
        <f t="shared" si="28"/>
        <v>#VALUE!</v>
      </c>
      <c r="S90" s="312" t="e">
        <f t="shared" si="29"/>
        <v>#VALUE!</v>
      </c>
      <c r="T90" s="312" t="e">
        <f t="shared" si="30"/>
        <v>#VALUE!</v>
      </c>
      <c r="U90" s="312" t="e">
        <f t="shared" si="31"/>
        <v>#VALUE!</v>
      </c>
      <c r="V90" s="312" t="e">
        <f t="shared" si="32"/>
        <v>#VALUE!</v>
      </c>
      <c r="W90" s="312" t="e">
        <f t="shared" si="33"/>
        <v>#VALUE!</v>
      </c>
      <c r="X90" s="312" t="e">
        <f t="shared" si="34"/>
        <v>#VALUE!</v>
      </c>
      <c r="Y90" s="312" t="e">
        <f t="shared" si="35"/>
        <v>#VALUE!</v>
      </c>
      <c r="Z90" s="312" t="e">
        <f t="shared" si="36"/>
        <v>#VALUE!</v>
      </c>
      <c r="AA90" s="308"/>
      <c r="AB90" s="307"/>
    </row>
    <row r="91" spans="1:28" ht="16.5" customHeight="1">
      <c r="A91" s="319">
        <f t="shared" si="0"/>
        <v>80</v>
      </c>
      <c r="B91" s="314" t="str">
        <f t="shared" si="1"/>
        <v/>
      </c>
      <c r="C91" s="321" t="str">
        <f t="shared" si="37"/>
        <v/>
      </c>
      <c r="D91" s="318" t="str">
        <f t="shared" si="38"/>
        <v/>
      </c>
      <c r="E91" s="320" t="e">
        <f t="shared" si="39"/>
        <v>#VALUE!</v>
      </c>
      <c r="F91" s="310"/>
      <c r="G91" s="310"/>
      <c r="H91" s="316">
        <f t="shared" si="21"/>
        <v>80</v>
      </c>
      <c r="I91" s="315">
        <f>'★R5.9.30まで【施設用】施設内療養者一覧'!B91</f>
        <v>0</v>
      </c>
      <c r="J91" s="314" t="str">
        <f>IF('★R5.9.30まで【施設用】施設内療養者一覧'!B91="","",MAX('★R5.9.30まで【施設用】施設内療養者一覧'!E91,$D$7))</f>
        <v/>
      </c>
      <c r="K91" s="313" t="str">
        <f>IF('★R5.9.30まで【施設用】施設内療養者一覧'!B91="","",MIN('★R5.9.30まで【施設用】施設内療養者一覧'!F91,$F$7,J91+14))</f>
        <v/>
      </c>
      <c r="L91" s="312" t="e">
        <f t="shared" si="22"/>
        <v>#VALUE!</v>
      </c>
      <c r="M91" s="312" t="e">
        <f t="shared" si="23"/>
        <v>#VALUE!</v>
      </c>
      <c r="N91" s="312" t="e">
        <f t="shared" si="24"/>
        <v>#VALUE!</v>
      </c>
      <c r="O91" s="312" t="e">
        <f t="shared" si="25"/>
        <v>#VALUE!</v>
      </c>
      <c r="P91" s="312" t="e">
        <f t="shared" si="26"/>
        <v>#VALUE!</v>
      </c>
      <c r="Q91" s="312" t="e">
        <f t="shared" si="27"/>
        <v>#VALUE!</v>
      </c>
      <c r="R91" s="312" t="e">
        <f t="shared" si="28"/>
        <v>#VALUE!</v>
      </c>
      <c r="S91" s="312" t="e">
        <f t="shared" si="29"/>
        <v>#VALUE!</v>
      </c>
      <c r="T91" s="312" t="e">
        <f t="shared" si="30"/>
        <v>#VALUE!</v>
      </c>
      <c r="U91" s="312" t="e">
        <f t="shared" si="31"/>
        <v>#VALUE!</v>
      </c>
      <c r="V91" s="312" t="e">
        <f t="shared" si="32"/>
        <v>#VALUE!</v>
      </c>
      <c r="W91" s="312" t="e">
        <f t="shared" si="33"/>
        <v>#VALUE!</v>
      </c>
      <c r="X91" s="312" t="e">
        <f t="shared" si="34"/>
        <v>#VALUE!</v>
      </c>
      <c r="Y91" s="312" t="e">
        <f t="shared" si="35"/>
        <v>#VALUE!</v>
      </c>
      <c r="Z91" s="312" t="e">
        <f t="shared" si="36"/>
        <v>#VALUE!</v>
      </c>
      <c r="AA91" s="308"/>
      <c r="AB91" s="307"/>
    </row>
    <row r="92" spans="1:28" ht="16.5" customHeight="1">
      <c r="A92" s="319">
        <f t="shared" si="0"/>
        <v>81</v>
      </c>
      <c r="B92" s="314" t="str">
        <f t="shared" si="1"/>
        <v/>
      </c>
      <c r="C92" s="321" t="str">
        <f t="shared" si="37"/>
        <v/>
      </c>
      <c r="D92" s="318" t="str">
        <f t="shared" si="38"/>
        <v/>
      </c>
      <c r="E92" s="320" t="e">
        <f t="shared" si="39"/>
        <v>#VALUE!</v>
      </c>
      <c r="F92" s="310"/>
      <c r="G92" s="310"/>
      <c r="H92" s="316">
        <f t="shared" si="21"/>
        <v>81</v>
      </c>
      <c r="I92" s="315">
        <f>'★R5.9.30まで【施設用】施設内療養者一覧'!B92</f>
        <v>0</v>
      </c>
      <c r="J92" s="314" t="str">
        <f>IF('★R5.9.30まで【施設用】施設内療養者一覧'!B92="","",MAX('★R5.9.30まで【施設用】施設内療養者一覧'!E92,$D$7))</f>
        <v/>
      </c>
      <c r="K92" s="313" t="str">
        <f>IF('★R5.9.30まで【施設用】施設内療養者一覧'!B92="","",MIN('★R5.9.30まで【施設用】施設内療養者一覧'!F92,$F$7,J92+14))</f>
        <v/>
      </c>
      <c r="L92" s="312" t="e">
        <f t="shared" si="22"/>
        <v>#VALUE!</v>
      </c>
      <c r="M92" s="312" t="e">
        <f t="shared" si="23"/>
        <v>#VALUE!</v>
      </c>
      <c r="N92" s="312" t="e">
        <f t="shared" si="24"/>
        <v>#VALUE!</v>
      </c>
      <c r="O92" s="312" t="e">
        <f t="shared" si="25"/>
        <v>#VALUE!</v>
      </c>
      <c r="P92" s="312" t="e">
        <f t="shared" si="26"/>
        <v>#VALUE!</v>
      </c>
      <c r="Q92" s="312" t="e">
        <f t="shared" si="27"/>
        <v>#VALUE!</v>
      </c>
      <c r="R92" s="312" t="e">
        <f t="shared" si="28"/>
        <v>#VALUE!</v>
      </c>
      <c r="S92" s="312" t="e">
        <f t="shared" si="29"/>
        <v>#VALUE!</v>
      </c>
      <c r="T92" s="312" t="e">
        <f t="shared" si="30"/>
        <v>#VALUE!</v>
      </c>
      <c r="U92" s="312" t="e">
        <f t="shared" si="31"/>
        <v>#VALUE!</v>
      </c>
      <c r="V92" s="312" t="e">
        <f t="shared" si="32"/>
        <v>#VALUE!</v>
      </c>
      <c r="W92" s="312" t="e">
        <f t="shared" si="33"/>
        <v>#VALUE!</v>
      </c>
      <c r="X92" s="312" t="e">
        <f t="shared" si="34"/>
        <v>#VALUE!</v>
      </c>
      <c r="Y92" s="312" t="e">
        <f t="shared" si="35"/>
        <v>#VALUE!</v>
      </c>
      <c r="Z92" s="312" t="e">
        <f t="shared" si="36"/>
        <v>#VALUE!</v>
      </c>
      <c r="AA92" s="308"/>
      <c r="AB92" s="307"/>
    </row>
    <row r="93" spans="1:28" ht="16.5" customHeight="1">
      <c r="A93" s="319">
        <f t="shared" si="0"/>
        <v>82</v>
      </c>
      <c r="B93" s="314" t="str">
        <f t="shared" si="1"/>
        <v/>
      </c>
      <c r="C93" s="321" t="str">
        <f t="shared" si="37"/>
        <v/>
      </c>
      <c r="D93" s="318" t="str">
        <f t="shared" si="38"/>
        <v/>
      </c>
      <c r="E93" s="320" t="e">
        <f t="shared" si="39"/>
        <v>#VALUE!</v>
      </c>
      <c r="F93" s="310"/>
      <c r="G93" s="310"/>
      <c r="H93" s="316">
        <f t="shared" si="21"/>
        <v>82</v>
      </c>
      <c r="I93" s="315">
        <f>'★R5.9.30まで【施設用】施設内療養者一覧'!B93</f>
        <v>0</v>
      </c>
      <c r="J93" s="314" t="str">
        <f>IF('★R5.9.30まで【施設用】施設内療養者一覧'!B93="","",MAX('★R5.9.30まで【施設用】施設内療養者一覧'!E93,$D$7))</f>
        <v/>
      </c>
      <c r="K93" s="313" t="str">
        <f>IF('★R5.9.30まで【施設用】施設内療養者一覧'!B93="","",MIN('★R5.9.30まで【施設用】施設内療養者一覧'!F93,$F$7,J93+14))</f>
        <v/>
      </c>
      <c r="L93" s="312" t="e">
        <f t="shared" si="22"/>
        <v>#VALUE!</v>
      </c>
      <c r="M93" s="312" t="e">
        <f t="shared" si="23"/>
        <v>#VALUE!</v>
      </c>
      <c r="N93" s="312" t="e">
        <f t="shared" si="24"/>
        <v>#VALUE!</v>
      </c>
      <c r="O93" s="312" t="e">
        <f t="shared" si="25"/>
        <v>#VALUE!</v>
      </c>
      <c r="P93" s="312" t="e">
        <f t="shared" si="26"/>
        <v>#VALUE!</v>
      </c>
      <c r="Q93" s="312" t="e">
        <f t="shared" si="27"/>
        <v>#VALUE!</v>
      </c>
      <c r="R93" s="312" t="e">
        <f t="shared" si="28"/>
        <v>#VALUE!</v>
      </c>
      <c r="S93" s="312" t="e">
        <f t="shared" si="29"/>
        <v>#VALUE!</v>
      </c>
      <c r="T93" s="312" t="e">
        <f t="shared" si="30"/>
        <v>#VALUE!</v>
      </c>
      <c r="U93" s="312" t="e">
        <f t="shared" si="31"/>
        <v>#VALUE!</v>
      </c>
      <c r="V93" s="312" t="e">
        <f t="shared" si="32"/>
        <v>#VALUE!</v>
      </c>
      <c r="W93" s="312" t="e">
        <f t="shared" si="33"/>
        <v>#VALUE!</v>
      </c>
      <c r="X93" s="312" t="e">
        <f t="shared" si="34"/>
        <v>#VALUE!</v>
      </c>
      <c r="Y93" s="312" t="e">
        <f t="shared" si="35"/>
        <v>#VALUE!</v>
      </c>
      <c r="Z93" s="312" t="e">
        <f t="shared" si="36"/>
        <v>#VALUE!</v>
      </c>
      <c r="AA93" s="308"/>
      <c r="AB93" s="307"/>
    </row>
    <row r="94" spans="1:28" ht="16.5" customHeight="1">
      <c r="A94" s="319">
        <f t="shared" si="0"/>
        <v>83</v>
      </c>
      <c r="B94" s="314" t="str">
        <f t="shared" si="1"/>
        <v/>
      </c>
      <c r="C94" s="321" t="str">
        <f t="shared" si="37"/>
        <v/>
      </c>
      <c r="D94" s="318" t="str">
        <f t="shared" si="38"/>
        <v/>
      </c>
      <c r="E94" s="320" t="e">
        <f t="shared" si="39"/>
        <v>#VALUE!</v>
      </c>
      <c r="F94" s="310"/>
      <c r="G94" s="310"/>
      <c r="H94" s="316">
        <f t="shared" si="21"/>
        <v>83</v>
      </c>
      <c r="I94" s="315">
        <f>'★R5.9.30まで【施設用】施設内療養者一覧'!B94</f>
        <v>0</v>
      </c>
      <c r="J94" s="314" t="str">
        <f>IF('★R5.9.30まで【施設用】施設内療養者一覧'!B94="","",MAX('★R5.9.30まで【施設用】施設内療養者一覧'!E94,$D$7))</f>
        <v/>
      </c>
      <c r="K94" s="313" t="str">
        <f>IF('★R5.9.30まで【施設用】施設内療養者一覧'!B94="","",MIN('★R5.9.30まで【施設用】施設内療養者一覧'!F94,$F$7,J94+14))</f>
        <v/>
      </c>
      <c r="L94" s="312" t="e">
        <f t="shared" si="22"/>
        <v>#VALUE!</v>
      </c>
      <c r="M94" s="312" t="e">
        <f t="shared" si="23"/>
        <v>#VALUE!</v>
      </c>
      <c r="N94" s="312" t="e">
        <f t="shared" si="24"/>
        <v>#VALUE!</v>
      </c>
      <c r="O94" s="312" t="e">
        <f t="shared" si="25"/>
        <v>#VALUE!</v>
      </c>
      <c r="P94" s="312" t="e">
        <f t="shared" si="26"/>
        <v>#VALUE!</v>
      </c>
      <c r="Q94" s="312" t="e">
        <f t="shared" si="27"/>
        <v>#VALUE!</v>
      </c>
      <c r="R94" s="312" t="e">
        <f t="shared" si="28"/>
        <v>#VALUE!</v>
      </c>
      <c r="S94" s="312" t="e">
        <f t="shared" si="29"/>
        <v>#VALUE!</v>
      </c>
      <c r="T94" s="312" t="e">
        <f t="shared" si="30"/>
        <v>#VALUE!</v>
      </c>
      <c r="U94" s="312" t="e">
        <f t="shared" si="31"/>
        <v>#VALUE!</v>
      </c>
      <c r="V94" s="312" t="e">
        <f t="shared" si="32"/>
        <v>#VALUE!</v>
      </c>
      <c r="W94" s="312" t="e">
        <f t="shared" si="33"/>
        <v>#VALUE!</v>
      </c>
      <c r="X94" s="312" t="e">
        <f t="shared" si="34"/>
        <v>#VALUE!</v>
      </c>
      <c r="Y94" s="312" t="e">
        <f t="shared" si="35"/>
        <v>#VALUE!</v>
      </c>
      <c r="Z94" s="312" t="e">
        <f t="shared" si="36"/>
        <v>#VALUE!</v>
      </c>
      <c r="AA94" s="308"/>
      <c r="AB94" s="307"/>
    </row>
    <row r="95" spans="1:28" ht="16.5" customHeight="1">
      <c r="A95" s="319">
        <f t="shared" si="0"/>
        <v>84</v>
      </c>
      <c r="B95" s="314" t="str">
        <f t="shared" si="1"/>
        <v/>
      </c>
      <c r="C95" s="321" t="str">
        <f t="shared" si="37"/>
        <v/>
      </c>
      <c r="D95" s="318" t="str">
        <f t="shared" si="38"/>
        <v/>
      </c>
      <c r="E95" s="320" t="e">
        <f t="shared" si="39"/>
        <v>#VALUE!</v>
      </c>
      <c r="F95" s="310"/>
      <c r="G95" s="310"/>
      <c r="H95" s="316">
        <f t="shared" si="21"/>
        <v>84</v>
      </c>
      <c r="I95" s="315">
        <f>'★R5.9.30まで【施設用】施設内療養者一覧'!B95</f>
        <v>0</v>
      </c>
      <c r="J95" s="314" t="str">
        <f>IF('★R5.9.30まで【施設用】施設内療養者一覧'!B95="","",MAX('★R5.9.30まで【施設用】施設内療養者一覧'!E95,$D$7))</f>
        <v/>
      </c>
      <c r="K95" s="313" t="str">
        <f>IF('★R5.9.30まで【施設用】施設内療養者一覧'!B95="","",MIN('★R5.9.30まで【施設用】施設内療養者一覧'!F95,$F$7,J95+14))</f>
        <v/>
      </c>
      <c r="L95" s="312" t="e">
        <f t="shared" si="22"/>
        <v>#VALUE!</v>
      </c>
      <c r="M95" s="312" t="e">
        <f t="shared" si="23"/>
        <v>#VALUE!</v>
      </c>
      <c r="N95" s="312" t="e">
        <f t="shared" si="24"/>
        <v>#VALUE!</v>
      </c>
      <c r="O95" s="312" t="e">
        <f t="shared" si="25"/>
        <v>#VALUE!</v>
      </c>
      <c r="P95" s="312" t="e">
        <f t="shared" si="26"/>
        <v>#VALUE!</v>
      </c>
      <c r="Q95" s="312" t="e">
        <f t="shared" si="27"/>
        <v>#VALUE!</v>
      </c>
      <c r="R95" s="312" t="e">
        <f t="shared" si="28"/>
        <v>#VALUE!</v>
      </c>
      <c r="S95" s="312" t="e">
        <f t="shared" si="29"/>
        <v>#VALUE!</v>
      </c>
      <c r="T95" s="312" t="e">
        <f t="shared" si="30"/>
        <v>#VALUE!</v>
      </c>
      <c r="U95" s="312" t="e">
        <f t="shared" si="31"/>
        <v>#VALUE!</v>
      </c>
      <c r="V95" s="312" t="e">
        <f t="shared" si="32"/>
        <v>#VALUE!</v>
      </c>
      <c r="W95" s="312" t="e">
        <f t="shared" si="33"/>
        <v>#VALUE!</v>
      </c>
      <c r="X95" s="312" t="e">
        <f t="shared" si="34"/>
        <v>#VALUE!</v>
      </c>
      <c r="Y95" s="312" t="e">
        <f t="shared" si="35"/>
        <v>#VALUE!</v>
      </c>
      <c r="Z95" s="312" t="e">
        <f t="shared" si="36"/>
        <v>#VALUE!</v>
      </c>
      <c r="AA95" s="308"/>
      <c r="AB95" s="307"/>
    </row>
    <row r="96" spans="1:28" ht="16.5" customHeight="1">
      <c r="A96" s="319">
        <f t="shared" si="0"/>
        <v>85</v>
      </c>
      <c r="B96" s="314" t="str">
        <f t="shared" si="1"/>
        <v/>
      </c>
      <c r="C96" s="321" t="str">
        <f t="shared" si="37"/>
        <v/>
      </c>
      <c r="D96" s="318" t="str">
        <f t="shared" si="38"/>
        <v/>
      </c>
      <c r="E96" s="320" t="e">
        <f t="shared" si="39"/>
        <v>#VALUE!</v>
      </c>
      <c r="F96" s="310"/>
      <c r="G96" s="310"/>
      <c r="H96" s="316">
        <f t="shared" si="21"/>
        <v>85</v>
      </c>
      <c r="I96" s="315">
        <f>'★R5.9.30まで【施設用】施設内療養者一覧'!B96</f>
        <v>0</v>
      </c>
      <c r="J96" s="314" t="str">
        <f>IF('★R5.9.30まで【施設用】施設内療養者一覧'!B96="","",MAX('★R5.9.30まで【施設用】施設内療養者一覧'!E96,$D$7))</f>
        <v/>
      </c>
      <c r="K96" s="313" t="str">
        <f>IF('★R5.9.30まで【施設用】施設内療養者一覧'!B96="","",MIN('★R5.9.30まで【施設用】施設内療養者一覧'!F96,$F$7,J96+14))</f>
        <v/>
      </c>
      <c r="L96" s="312" t="e">
        <f t="shared" si="22"/>
        <v>#VALUE!</v>
      </c>
      <c r="M96" s="312" t="e">
        <f t="shared" si="23"/>
        <v>#VALUE!</v>
      </c>
      <c r="N96" s="312" t="e">
        <f t="shared" si="24"/>
        <v>#VALUE!</v>
      </c>
      <c r="O96" s="312" t="e">
        <f t="shared" si="25"/>
        <v>#VALUE!</v>
      </c>
      <c r="P96" s="312" t="e">
        <f t="shared" si="26"/>
        <v>#VALUE!</v>
      </c>
      <c r="Q96" s="312" t="e">
        <f t="shared" si="27"/>
        <v>#VALUE!</v>
      </c>
      <c r="R96" s="312" t="e">
        <f t="shared" si="28"/>
        <v>#VALUE!</v>
      </c>
      <c r="S96" s="312" t="e">
        <f t="shared" si="29"/>
        <v>#VALUE!</v>
      </c>
      <c r="T96" s="312" t="e">
        <f t="shared" si="30"/>
        <v>#VALUE!</v>
      </c>
      <c r="U96" s="312" t="e">
        <f t="shared" si="31"/>
        <v>#VALUE!</v>
      </c>
      <c r="V96" s="312" t="e">
        <f t="shared" si="32"/>
        <v>#VALUE!</v>
      </c>
      <c r="W96" s="312" t="e">
        <f t="shared" si="33"/>
        <v>#VALUE!</v>
      </c>
      <c r="X96" s="312" t="e">
        <f t="shared" si="34"/>
        <v>#VALUE!</v>
      </c>
      <c r="Y96" s="312" t="e">
        <f t="shared" si="35"/>
        <v>#VALUE!</v>
      </c>
      <c r="Z96" s="312" t="e">
        <f t="shared" si="36"/>
        <v>#VALUE!</v>
      </c>
      <c r="AA96" s="308"/>
      <c r="AB96" s="307"/>
    </row>
    <row r="97" spans="1:28" ht="16.5" customHeight="1">
      <c r="A97" s="319">
        <f t="shared" si="0"/>
        <v>86</v>
      </c>
      <c r="B97" s="314" t="str">
        <f t="shared" si="1"/>
        <v/>
      </c>
      <c r="C97" s="321" t="str">
        <f t="shared" si="37"/>
        <v/>
      </c>
      <c r="D97" s="318" t="str">
        <f t="shared" si="38"/>
        <v/>
      </c>
      <c r="E97" s="320" t="e">
        <f t="shared" si="39"/>
        <v>#VALUE!</v>
      </c>
      <c r="F97" s="310"/>
      <c r="G97" s="310"/>
      <c r="H97" s="316">
        <f t="shared" si="21"/>
        <v>86</v>
      </c>
      <c r="I97" s="315">
        <f>'★R5.9.30まで【施設用】施設内療養者一覧'!B97</f>
        <v>0</v>
      </c>
      <c r="J97" s="314" t="str">
        <f>IF('★R5.9.30まで【施設用】施設内療養者一覧'!B97="","",MAX('★R5.9.30まで【施設用】施設内療養者一覧'!E97,$D$7))</f>
        <v/>
      </c>
      <c r="K97" s="313" t="str">
        <f>IF('★R5.9.30まで【施設用】施設内療養者一覧'!B97="","",MIN('★R5.9.30まで【施設用】施設内療養者一覧'!F97,$F$7,J97+14))</f>
        <v/>
      </c>
      <c r="L97" s="312" t="e">
        <f t="shared" si="22"/>
        <v>#VALUE!</v>
      </c>
      <c r="M97" s="312" t="e">
        <f t="shared" si="23"/>
        <v>#VALUE!</v>
      </c>
      <c r="N97" s="312" t="e">
        <f t="shared" si="24"/>
        <v>#VALUE!</v>
      </c>
      <c r="O97" s="312" t="e">
        <f t="shared" si="25"/>
        <v>#VALUE!</v>
      </c>
      <c r="P97" s="312" t="e">
        <f t="shared" si="26"/>
        <v>#VALUE!</v>
      </c>
      <c r="Q97" s="312" t="e">
        <f t="shared" si="27"/>
        <v>#VALUE!</v>
      </c>
      <c r="R97" s="312" t="e">
        <f t="shared" si="28"/>
        <v>#VALUE!</v>
      </c>
      <c r="S97" s="312" t="e">
        <f t="shared" si="29"/>
        <v>#VALUE!</v>
      </c>
      <c r="T97" s="312" t="e">
        <f t="shared" si="30"/>
        <v>#VALUE!</v>
      </c>
      <c r="U97" s="312" t="e">
        <f t="shared" si="31"/>
        <v>#VALUE!</v>
      </c>
      <c r="V97" s="312" t="e">
        <f t="shared" si="32"/>
        <v>#VALUE!</v>
      </c>
      <c r="W97" s="312" t="e">
        <f t="shared" si="33"/>
        <v>#VALUE!</v>
      </c>
      <c r="X97" s="312" t="e">
        <f t="shared" si="34"/>
        <v>#VALUE!</v>
      </c>
      <c r="Y97" s="312" t="e">
        <f t="shared" si="35"/>
        <v>#VALUE!</v>
      </c>
      <c r="Z97" s="312" t="e">
        <f t="shared" si="36"/>
        <v>#VALUE!</v>
      </c>
      <c r="AA97" s="308"/>
      <c r="AB97" s="307"/>
    </row>
    <row r="98" spans="1:28" ht="16.5" customHeight="1">
      <c r="A98" s="319">
        <f t="shared" si="0"/>
        <v>87</v>
      </c>
      <c r="B98" s="314" t="str">
        <f t="shared" si="1"/>
        <v/>
      </c>
      <c r="C98" s="321" t="str">
        <f t="shared" si="37"/>
        <v/>
      </c>
      <c r="D98" s="318" t="str">
        <f t="shared" si="38"/>
        <v/>
      </c>
      <c r="E98" s="320" t="e">
        <f t="shared" si="39"/>
        <v>#VALUE!</v>
      </c>
      <c r="F98" s="310"/>
      <c r="G98" s="310"/>
      <c r="H98" s="316">
        <f t="shared" si="21"/>
        <v>87</v>
      </c>
      <c r="I98" s="315">
        <f>'★R5.9.30まで【施設用】施設内療養者一覧'!B98</f>
        <v>0</v>
      </c>
      <c r="J98" s="314" t="str">
        <f>IF('★R5.9.30まで【施設用】施設内療養者一覧'!B98="","",MAX('★R5.9.30まで【施設用】施設内療養者一覧'!E98,$D$7))</f>
        <v/>
      </c>
      <c r="K98" s="313" t="str">
        <f>IF('★R5.9.30まで【施設用】施設内療養者一覧'!B98="","",MIN('★R5.9.30まで【施設用】施設内療養者一覧'!F98,$F$7,J98+14))</f>
        <v/>
      </c>
      <c r="L98" s="312" t="e">
        <f t="shared" si="22"/>
        <v>#VALUE!</v>
      </c>
      <c r="M98" s="312" t="e">
        <f t="shared" si="23"/>
        <v>#VALUE!</v>
      </c>
      <c r="N98" s="312" t="e">
        <f t="shared" si="24"/>
        <v>#VALUE!</v>
      </c>
      <c r="O98" s="312" t="e">
        <f t="shared" si="25"/>
        <v>#VALUE!</v>
      </c>
      <c r="P98" s="312" t="e">
        <f t="shared" si="26"/>
        <v>#VALUE!</v>
      </c>
      <c r="Q98" s="312" t="e">
        <f t="shared" si="27"/>
        <v>#VALUE!</v>
      </c>
      <c r="R98" s="312" t="e">
        <f t="shared" si="28"/>
        <v>#VALUE!</v>
      </c>
      <c r="S98" s="312" t="e">
        <f t="shared" si="29"/>
        <v>#VALUE!</v>
      </c>
      <c r="T98" s="312" t="e">
        <f t="shared" si="30"/>
        <v>#VALUE!</v>
      </c>
      <c r="U98" s="312" t="e">
        <f t="shared" si="31"/>
        <v>#VALUE!</v>
      </c>
      <c r="V98" s="312" t="e">
        <f t="shared" si="32"/>
        <v>#VALUE!</v>
      </c>
      <c r="W98" s="312" t="e">
        <f t="shared" si="33"/>
        <v>#VALUE!</v>
      </c>
      <c r="X98" s="312" t="e">
        <f t="shared" si="34"/>
        <v>#VALUE!</v>
      </c>
      <c r="Y98" s="312" t="e">
        <f t="shared" si="35"/>
        <v>#VALUE!</v>
      </c>
      <c r="Z98" s="312" t="e">
        <f t="shared" si="36"/>
        <v>#VALUE!</v>
      </c>
      <c r="AA98" s="308"/>
      <c r="AB98" s="307"/>
    </row>
    <row r="99" spans="1:28" ht="16.5" customHeight="1">
      <c r="A99" s="319">
        <f t="shared" si="0"/>
        <v>88</v>
      </c>
      <c r="B99" s="314" t="str">
        <f t="shared" si="1"/>
        <v/>
      </c>
      <c r="C99" s="321" t="str">
        <f t="shared" si="37"/>
        <v/>
      </c>
      <c r="D99" s="318" t="str">
        <f t="shared" si="38"/>
        <v/>
      </c>
      <c r="E99" s="320" t="e">
        <f t="shared" si="39"/>
        <v>#VALUE!</v>
      </c>
      <c r="F99" s="310"/>
      <c r="G99" s="310"/>
      <c r="H99" s="316">
        <f t="shared" si="21"/>
        <v>88</v>
      </c>
      <c r="I99" s="315">
        <f>'★R5.9.30まで【施設用】施設内療養者一覧'!B99</f>
        <v>0</v>
      </c>
      <c r="J99" s="314" t="str">
        <f>IF('★R5.9.30まで【施設用】施設内療養者一覧'!B99="","",MAX('★R5.9.30まで【施設用】施設内療養者一覧'!E99,$D$7))</f>
        <v/>
      </c>
      <c r="K99" s="313" t="str">
        <f>IF('★R5.9.30まで【施設用】施設内療養者一覧'!B99="","",MIN('★R5.9.30まで【施設用】施設内療養者一覧'!F99,$F$7,J99+14))</f>
        <v/>
      </c>
      <c r="L99" s="312" t="e">
        <f t="shared" si="22"/>
        <v>#VALUE!</v>
      </c>
      <c r="M99" s="312" t="e">
        <f t="shared" si="23"/>
        <v>#VALUE!</v>
      </c>
      <c r="N99" s="312" t="e">
        <f t="shared" si="24"/>
        <v>#VALUE!</v>
      </c>
      <c r="O99" s="312" t="e">
        <f t="shared" si="25"/>
        <v>#VALUE!</v>
      </c>
      <c r="P99" s="312" t="e">
        <f t="shared" si="26"/>
        <v>#VALUE!</v>
      </c>
      <c r="Q99" s="312" t="e">
        <f t="shared" si="27"/>
        <v>#VALUE!</v>
      </c>
      <c r="R99" s="312" t="e">
        <f t="shared" si="28"/>
        <v>#VALUE!</v>
      </c>
      <c r="S99" s="312" t="e">
        <f t="shared" si="29"/>
        <v>#VALUE!</v>
      </c>
      <c r="T99" s="312" t="e">
        <f t="shared" si="30"/>
        <v>#VALUE!</v>
      </c>
      <c r="U99" s="312" t="e">
        <f t="shared" si="31"/>
        <v>#VALUE!</v>
      </c>
      <c r="V99" s="312" t="e">
        <f t="shared" si="32"/>
        <v>#VALUE!</v>
      </c>
      <c r="W99" s="312" t="e">
        <f t="shared" si="33"/>
        <v>#VALUE!</v>
      </c>
      <c r="X99" s="312" t="e">
        <f t="shared" si="34"/>
        <v>#VALUE!</v>
      </c>
      <c r="Y99" s="312" t="e">
        <f t="shared" si="35"/>
        <v>#VALUE!</v>
      </c>
      <c r="Z99" s="312" t="e">
        <f t="shared" si="36"/>
        <v>#VALUE!</v>
      </c>
      <c r="AA99" s="308"/>
      <c r="AB99" s="307"/>
    </row>
    <row r="100" spans="1:28" ht="16.5" customHeight="1">
      <c r="A100" s="319">
        <f t="shared" si="0"/>
        <v>89</v>
      </c>
      <c r="B100" s="314" t="str">
        <f t="shared" si="1"/>
        <v/>
      </c>
      <c r="C100" s="321" t="str">
        <f t="shared" si="37"/>
        <v/>
      </c>
      <c r="D100" s="318" t="str">
        <f t="shared" si="38"/>
        <v/>
      </c>
      <c r="E100" s="320" t="e">
        <f t="shared" si="39"/>
        <v>#VALUE!</v>
      </c>
      <c r="F100" s="310"/>
      <c r="G100" s="310"/>
      <c r="H100" s="316">
        <f t="shared" si="21"/>
        <v>89</v>
      </c>
      <c r="I100" s="315">
        <f>'★R5.9.30まで【施設用】施設内療養者一覧'!B100</f>
        <v>0</v>
      </c>
      <c r="J100" s="314" t="str">
        <f>IF('★R5.9.30まで【施設用】施設内療養者一覧'!B100="","",MAX('★R5.9.30まで【施設用】施設内療養者一覧'!E100,$D$7))</f>
        <v/>
      </c>
      <c r="K100" s="313" t="str">
        <f>IF('★R5.9.30まで【施設用】施設内療養者一覧'!B100="","",MIN('★R5.9.30まで【施設用】施設内療養者一覧'!F100,$F$7,J100+14))</f>
        <v/>
      </c>
      <c r="L100" s="312" t="e">
        <f t="shared" si="22"/>
        <v>#VALUE!</v>
      </c>
      <c r="M100" s="312" t="e">
        <f t="shared" si="23"/>
        <v>#VALUE!</v>
      </c>
      <c r="N100" s="312" t="e">
        <f t="shared" si="24"/>
        <v>#VALUE!</v>
      </c>
      <c r="O100" s="312" t="e">
        <f t="shared" si="25"/>
        <v>#VALUE!</v>
      </c>
      <c r="P100" s="312" t="e">
        <f t="shared" si="26"/>
        <v>#VALUE!</v>
      </c>
      <c r="Q100" s="312" t="e">
        <f t="shared" si="27"/>
        <v>#VALUE!</v>
      </c>
      <c r="R100" s="312" t="e">
        <f t="shared" si="28"/>
        <v>#VALUE!</v>
      </c>
      <c r="S100" s="312" t="e">
        <f t="shared" si="29"/>
        <v>#VALUE!</v>
      </c>
      <c r="T100" s="312" t="e">
        <f t="shared" si="30"/>
        <v>#VALUE!</v>
      </c>
      <c r="U100" s="312" t="e">
        <f t="shared" si="31"/>
        <v>#VALUE!</v>
      </c>
      <c r="V100" s="312" t="e">
        <f t="shared" si="32"/>
        <v>#VALUE!</v>
      </c>
      <c r="W100" s="312" t="e">
        <f t="shared" si="33"/>
        <v>#VALUE!</v>
      </c>
      <c r="X100" s="312" t="e">
        <f t="shared" si="34"/>
        <v>#VALUE!</v>
      </c>
      <c r="Y100" s="312" t="e">
        <f t="shared" si="35"/>
        <v>#VALUE!</v>
      </c>
      <c r="Z100" s="312" t="e">
        <f t="shared" si="36"/>
        <v>#VALUE!</v>
      </c>
      <c r="AA100" s="308"/>
      <c r="AB100" s="307"/>
    </row>
    <row r="101" spans="1:28" ht="16.5" customHeight="1">
      <c r="A101" s="319">
        <f t="shared" si="0"/>
        <v>90</v>
      </c>
      <c r="B101" s="314" t="str">
        <f t="shared" si="1"/>
        <v/>
      </c>
      <c r="C101" s="321" t="str">
        <f t="shared" si="37"/>
        <v/>
      </c>
      <c r="D101" s="318" t="str">
        <f t="shared" si="38"/>
        <v/>
      </c>
      <c r="E101" s="320" t="e">
        <f t="shared" si="39"/>
        <v>#VALUE!</v>
      </c>
      <c r="F101" s="310"/>
      <c r="G101" s="310"/>
      <c r="H101" s="316">
        <f t="shared" si="21"/>
        <v>90</v>
      </c>
      <c r="I101" s="315">
        <f>'★R5.9.30まで【施設用】施設内療養者一覧'!B101</f>
        <v>0</v>
      </c>
      <c r="J101" s="314" t="str">
        <f>IF('★R5.9.30まで【施設用】施設内療養者一覧'!B101="","",MAX('★R5.9.30まで【施設用】施設内療養者一覧'!E101,$D$7))</f>
        <v/>
      </c>
      <c r="K101" s="313" t="str">
        <f>IF('★R5.9.30まで【施設用】施設内療養者一覧'!B101="","",MIN('★R5.9.30まで【施設用】施設内療養者一覧'!F101,$F$7,J101+14))</f>
        <v/>
      </c>
      <c r="L101" s="312" t="e">
        <f t="shared" si="22"/>
        <v>#VALUE!</v>
      </c>
      <c r="M101" s="312" t="e">
        <f t="shared" si="23"/>
        <v>#VALUE!</v>
      </c>
      <c r="N101" s="312" t="e">
        <f t="shared" si="24"/>
        <v>#VALUE!</v>
      </c>
      <c r="O101" s="312" t="e">
        <f t="shared" si="25"/>
        <v>#VALUE!</v>
      </c>
      <c r="P101" s="312" t="e">
        <f t="shared" si="26"/>
        <v>#VALUE!</v>
      </c>
      <c r="Q101" s="312" t="e">
        <f t="shared" si="27"/>
        <v>#VALUE!</v>
      </c>
      <c r="R101" s="312" t="e">
        <f t="shared" si="28"/>
        <v>#VALUE!</v>
      </c>
      <c r="S101" s="312" t="e">
        <f t="shared" si="29"/>
        <v>#VALUE!</v>
      </c>
      <c r="T101" s="312" t="e">
        <f t="shared" si="30"/>
        <v>#VALUE!</v>
      </c>
      <c r="U101" s="312" t="e">
        <f t="shared" si="31"/>
        <v>#VALUE!</v>
      </c>
      <c r="V101" s="312" t="e">
        <f t="shared" si="32"/>
        <v>#VALUE!</v>
      </c>
      <c r="W101" s="312" t="e">
        <f t="shared" si="33"/>
        <v>#VALUE!</v>
      </c>
      <c r="X101" s="312" t="e">
        <f t="shared" si="34"/>
        <v>#VALUE!</v>
      </c>
      <c r="Y101" s="312" t="e">
        <f t="shared" si="35"/>
        <v>#VALUE!</v>
      </c>
      <c r="Z101" s="312" t="e">
        <f t="shared" si="36"/>
        <v>#VALUE!</v>
      </c>
      <c r="AA101" s="308"/>
      <c r="AB101" s="307"/>
    </row>
    <row r="102" spans="1:28" ht="16.5" customHeight="1">
      <c r="A102" s="319">
        <f t="shared" si="0"/>
        <v>91</v>
      </c>
      <c r="B102" s="314" t="str">
        <f t="shared" si="1"/>
        <v/>
      </c>
      <c r="C102" s="321" t="str">
        <f t="shared" si="37"/>
        <v/>
      </c>
      <c r="D102" s="318" t="str">
        <f t="shared" si="38"/>
        <v/>
      </c>
      <c r="E102" s="320" t="e">
        <f t="shared" si="39"/>
        <v>#VALUE!</v>
      </c>
      <c r="F102" s="310"/>
      <c r="G102" s="310"/>
      <c r="H102" s="316">
        <f t="shared" si="21"/>
        <v>91</v>
      </c>
      <c r="I102" s="315">
        <f>'★R5.9.30まで【施設用】施設内療養者一覧'!B102</f>
        <v>0</v>
      </c>
      <c r="J102" s="314" t="str">
        <f>IF('★R5.9.30まで【施設用】施設内療養者一覧'!B102="","",MAX('★R5.9.30まで【施設用】施設内療養者一覧'!E102,$D$7))</f>
        <v/>
      </c>
      <c r="K102" s="313" t="str">
        <f>IF('★R5.9.30まで【施設用】施設内療養者一覧'!B102="","",MIN('★R5.9.30まで【施設用】施設内療養者一覧'!F102,$F$7,J102+14))</f>
        <v/>
      </c>
      <c r="L102" s="312" t="e">
        <f t="shared" si="22"/>
        <v>#VALUE!</v>
      </c>
      <c r="M102" s="312" t="e">
        <f t="shared" si="23"/>
        <v>#VALUE!</v>
      </c>
      <c r="N102" s="312" t="e">
        <f t="shared" si="24"/>
        <v>#VALUE!</v>
      </c>
      <c r="O102" s="312" t="e">
        <f t="shared" si="25"/>
        <v>#VALUE!</v>
      </c>
      <c r="P102" s="312" t="e">
        <f t="shared" si="26"/>
        <v>#VALUE!</v>
      </c>
      <c r="Q102" s="312" t="e">
        <f t="shared" si="27"/>
        <v>#VALUE!</v>
      </c>
      <c r="R102" s="312" t="e">
        <f t="shared" si="28"/>
        <v>#VALUE!</v>
      </c>
      <c r="S102" s="312" t="e">
        <f t="shared" si="29"/>
        <v>#VALUE!</v>
      </c>
      <c r="T102" s="312" t="e">
        <f t="shared" si="30"/>
        <v>#VALUE!</v>
      </c>
      <c r="U102" s="312" t="e">
        <f t="shared" si="31"/>
        <v>#VALUE!</v>
      </c>
      <c r="V102" s="312" t="e">
        <f t="shared" si="32"/>
        <v>#VALUE!</v>
      </c>
      <c r="W102" s="312" t="e">
        <f t="shared" si="33"/>
        <v>#VALUE!</v>
      </c>
      <c r="X102" s="312" t="e">
        <f t="shared" si="34"/>
        <v>#VALUE!</v>
      </c>
      <c r="Y102" s="312" t="e">
        <f t="shared" si="35"/>
        <v>#VALUE!</v>
      </c>
      <c r="Z102" s="312" t="e">
        <f t="shared" si="36"/>
        <v>#VALUE!</v>
      </c>
      <c r="AA102" s="308"/>
      <c r="AB102" s="307"/>
    </row>
    <row r="103" spans="1:28" ht="16.5" customHeight="1">
      <c r="A103" s="319">
        <f t="shared" si="0"/>
        <v>92</v>
      </c>
      <c r="B103" s="314" t="str">
        <f t="shared" si="1"/>
        <v/>
      </c>
      <c r="C103" s="321" t="str">
        <f t="shared" si="37"/>
        <v/>
      </c>
      <c r="D103" s="318" t="str">
        <f t="shared" si="38"/>
        <v/>
      </c>
      <c r="E103" s="320" t="e">
        <f t="shared" si="39"/>
        <v>#VALUE!</v>
      </c>
      <c r="F103" s="310"/>
      <c r="G103" s="310"/>
      <c r="H103" s="316">
        <f t="shared" si="21"/>
        <v>92</v>
      </c>
      <c r="I103" s="315">
        <f>'★R5.9.30まで【施設用】施設内療養者一覧'!B103</f>
        <v>0</v>
      </c>
      <c r="J103" s="314" t="str">
        <f>IF('★R5.9.30まで【施設用】施設内療養者一覧'!B103="","",MAX('★R5.9.30まで【施設用】施設内療養者一覧'!E103,$D$7))</f>
        <v/>
      </c>
      <c r="K103" s="313" t="str">
        <f>IF('★R5.9.30まで【施設用】施設内療養者一覧'!B103="","",MIN('★R5.9.30まで【施設用】施設内療養者一覧'!F103,$F$7,J103+14))</f>
        <v/>
      </c>
      <c r="L103" s="312" t="e">
        <f t="shared" si="22"/>
        <v>#VALUE!</v>
      </c>
      <c r="M103" s="312" t="e">
        <f t="shared" si="23"/>
        <v>#VALUE!</v>
      </c>
      <c r="N103" s="312" t="e">
        <f t="shared" si="24"/>
        <v>#VALUE!</v>
      </c>
      <c r="O103" s="312" t="e">
        <f t="shared" si="25"/>
        <v>#VALUE!</v>
      </c>
      <c r="P103" s="312" t="e">
        <f t="shared" si="26"/>
        <v>#VALUE!</v>
      </c>
      <c r="Q103" s="312" t="e">
        <f t="shared" si="27"/>
        <v>#VALUE!</v>
      </c>
      <c r="R103" s="312" t="e">
        <f t="shared" si="28"/>
        <v>#VALUE!</v>
      </c>
      <c r="S103" s="312" t="e">
        <f t="shared" si="29"/>
        <v>#VALUE!</v>
      </c>
      <c r="T103" s="312" t="e">
        <f t="shared" si="30"/>
        <v>#VALUE!</v>
      </c>
      <c r="U103" s="312" t="e">
        <f t="shared" si="31"/>
        <v>#VALUE!</v>
      </c>
      <c r="V103" s="312" t="e">
        <f t="shared" si="32"/>
        <v>#VALUE!</v>
      </c>
      <c r="W103" s="312" t="e">
        <f t="shared" si="33"/>
        <v>#VALUE!</v>
      </c>
      <c r="X103" s="312" t="e">
        <f t="shared" si="34"/>
        <v>#VALUE!</v>
      </c>
      <c r="Y103" s="312" t="e">
        <f t="shared" si="35"/>
        <v>#VALUE!</v>
      </c>
      <c r="Z103" s="312" t="e">
        <f t="shared" si="36"/>
        <v>#VALUE!</v>
      </c>
      <c r="AA103" s="308"/>
      <c r="AB103" s="307"/>
    </row>
    <row r="104" spans="1:28" ht="16.5" customHeight="1">
      <c r="A104" s="319">
        <f t="shared" si="0"/>
        <v>93</v>
      </c>
      <c r="B104" s="314" t="str">
        <f t="shared" si="1"/>
        <v/>
      </c>
      <c r="C104" s="321" t="str">
        <f t="shared" si="37"/>
        <v/>
      </c>
      <c r="D104" s="318" t="str">
        <f t="shared" si="38"/>
        <v/>
      </c>
      <c r="E104" s="320" t="e">
        <f t="shared" si="39"/>
        <v>#VALUE!</v>
      </c>
      <c r="F104" s="310"/>
      <c r="G104" s="310"/>
      <c r="H104" s="316">
        <f t="shared" si="21"/>
        <v>93</v>
      </c>
      <c r="I104" s="315">
        <f>'★R5.9.30まで【施設用】施設内療養者一覧'!B104</f>
        <v>0</v>
      </c>
      <c r="J104" s="314" t="str">
        <f>IF('★R5.9.30まで【施設用】施設内療養者一覧'!B104="","",MAX('★R5.9.30まで【施設用】施設内療養者一覧'!E104,$D$7))</f>
        <v/>
      </c>
      <c r="K104" s="313" t="str">
        <f>IF('★R5.9.30まで【施設用】施設内療養者一覧'!B104="","",MIN('★R5.9.30まで【施設用】施設内療養者一覧'!F104,$F$7,J104+14))</f>
        <v/>
      </c>
      <c r="L104" s="312" t="e">
        <f t="shared" si="22"/>
        <v>#VALUE!</v>
      </c>
      <c r="M104" s="312" t="e">
        <f t="shared" si="23"/>
        <v>#VALUE!</v>
      </c>
      <c r="N104" s="312" t="e">
        <f t="shared" si="24"/>
        <v>#VALUE!</v>
      </c>
      <c r="O104" s="312" t="e">
        <f t="shared" si="25"/>
        <v>#VALUE!</v>
      </c>
      <c r="P104" s="312" t="e">
        <f t="shared" si="26"/>
        <v>#VALUE!</v>
      </c>
      <c r="Q104" s="312" t="e">
        <f t="shared" si="27"/>
        <v>#VALUE!</v>
      </c>
      <c r="R104" s="312" t="e">
        <f t="shared" si="28"/>
        <v>#VALUE!</v>
      </c>
      <c r="S104" s="312" t="e">
        <f t="shared" si="29"/>
        <v>#VALUE!</v>
      </c>
      <c r="T104" s="312" t="e">
        <f t="shared" si="30"/>
        <v>#VALUE!</v>
      </c>
      <c r="U104" s="312" t="e">
        <f t="shared" si="31"/>
        <v>#VALUE!</v>
      </c>
      <c r="V104" s="312" t="e">
        <f t="shared" si="32"/>
        <v>#VALUE!</v>
      </c>
      <c r="W104" s="312" t="e">
        <f t="shared" si="33"/>
        <v>#VALUE!</v>
      </c>
      <c r="X104" s="312" t="e">
        <f t="shared" si="34"/>
        <v>#VALUE!</v>
      </c>
      <c r="Y104" s="312" t="e">
        <f t="shared" si="35"/>
        <v>#VALUE!</v>
      </c>
      <c r="Z104" s="312" t="e">
        <f t="shared" si="36"/>
        <v>#VALUE!</v>
      </c>
      <c r="AA104" s="308"/>
      <c r="AB104" s="307"/>
    </row>
    <row r="105" spans="1:28" ht="16.5" customHeight="1">
      <c r="A105" s="319">
        <f t="shared" si="0"/>
        <v>94</v>
      </c>
      <c r="B105" s="314" t="str">
        <f t="shared" si="1"/>
        <v/>
      </c>
      <c r="C105" s="321" t="str">
        <f t="shared" si="37"/>
        <v/>
      </c>
      <c r="D105" s="318" t="str">
        <f t="shared" si="38"/>
        <v/>
      </c>
      <c r="E105" s="320" t="e">
        <f t="shared" si="39"/>
        <v>#VALUE!</v>
      </c>
      <c r="F105" s="310"/>
      <c r="G105" s="310"/>
      <c r="H105" s="316">
        <f t="shared" si="21"/>
        <v>94</v>
      </c>
      <c r="I105" s="315">
        <f>'★R5.9.30まで【施設用】施設内療養者一覧'!B105</f>
        <v>0</v>
      </c>
      <c r="J105" s="314" t="str">
        <f>IF('★R5.9.30まで【施設用】施設内療養者一覧'!B105="","",MAX('★R5.9.30まで【施設用】施設内療養者一覧'!E105,$D$7))</f>
        <v/>
      </c>
      <c r="K105" s="313" t="str">
        <f>IF('★R5.9.30まで【施設用】施設内療養者一覧'!B105="","",MIN('★R5.9.30まで【施設用】施設内療養者一覧'!F105,$F$7,J105+14))</f>
        <v/>
      </c>
      <c r="L105" s="312" t="e">
        <f t="shared" si="22"/>
        <v>#VALUE!</v>
      </c>
      <c r="M105" s="312" t="e">
        <f t="shared" si="23"/>
        <v>#VALUE!</v>
      </c>
      <c r="N105" s="312" t="e">
        <f t="shared" si="24"/>
        <v>#VALUE!</v>
      </c>
      <c r="O105" s="312" t="e">
        <f t="shared" si="25"/>
        <v>#VALUE!</v>
      </c>
      <c r="P105" s="312" t="e">
        <f t="shared" si="26"/>
        <v>#VALUE!</v>
      </c>
      <c r="Q105" s="312" t="e">
        <f t="shared" si="27"/>
        <v>#VALUE!</v>
      </c>
      <c r="R105" s="312" t="e">
        <f t="shared" si="28"/>
        <v>#VALUE!</v>
      </c>
      <c r="S105" s="312" t="e">
        <f t="shared" si="29"/>
        <v>#VALUE!</v>
      </c>
      <c r="T105" s="312" t="e">
        <f t="shared" si="30"/>
        <v>#VALUE!</v>
      </c>
      <c r="U105" s="312" t="e">
        <f t="shared" si="31"/>
        <v>#VALUE!</v>
      </c>
      <c r="V105" s="312" t="e">
        <f t="shared" si="32"/>
        <v>#VALUE!</v>
      </c>
      <c r="W105" s="312" t="e">
        <f t="shared" si="33"/>
        <v>#VALUE!</v>
      </c>
      <c r="X105" s="312" t="e">
        <f t="shared" si="34"/>
        <v>#VALUE!</v>
      </c>
      <c r="Y105" s="312" t="e">
        <f t="shared" si="35"/>
        <v>#VALUE!</v>
      </c>
      <c r="Z105" s="312" t="e">
        <f t="shared" si="36"/>
        <v>#VALUE!</v>
      </c>
      <c r="AA105" s="308"/>
      <c r="AB105" s="307"/>
    </row>
    <row r="106" spans="1:28" ht="16.5" customHeight="1">
      <c r="A106" s="319">
        <f t="shared" si="0"/>
        <v>95</v>
      </c>
      <c r="B106" s="314" t="str">
        <f t="shared" si="1"/>
        <v/>
      </c>
      <c r="C106" s="321" t="str">
        <f t="shared" si="37"/>
        <v/>
      </c>
      <c r="D106" s="318" t="str">
        <f t="shared" si="38"/>
        <v/>
      </c>
      <c r="E106" s="320" t="e">
        <f t="shared" si="39"/>
        <v>#VALUE!</v>
      </c>
      <c r="F106" s="310"/>
      <c r="G106" s="310"/>
      <c r="H106" s="316">
        <f t="shared" si="21"/>
        <v>95</v>
      </c>
      <c r="I106" s="315">
        <f>'★R5.9.30まで【施設用】施設内療養者一覧'!B106</f>
        <v>0</v>
      </c>
      <c r="J106" s="314" t="str">
        <f>IF('★R5.9.30まで【施設用】施設内療養者一覧'!B106="","",MAX('★R5.9.30まで【施設用】施設内療養者一覧'!E106,$D$7))</f>
        <v/>
      </c>
      <c r="K106" s="313" t="str">
        <f>IF('★R5.9.30まで【施設用】施設内療養者一覧'!B106="","",MIN('★R5.9.30まで【施設用】施設内療養者一覧'!F106,$F$7,J106+14))</f>
        <v/>
      </c>
      <c r="L106" s="312" t="e">
        <f t="shared" si="22"/>
        <v>#VALUE!</v>
      </c>
      <c r="M106" s="312" t="e">
        <f t="shared" si="23"/>
        <v>#VALUE!</v>
      </c>
      <c r="N106" s="312" t="e">
        <f t="shared" si="24"/>
        <v>#VALUE!</v>
      </c>
      <c r="O106" s="312" t="e">
        <f t="shared" si="25"/>
        <v>#VALUE!</v>
      </c>
      <c r="P106" s="312" t="e">
        <f t="shared" si="26"/>
        <v>#VALUE!</v>
      </c>
      <c r="Q106" s="312" t="e">
        <f t="shared" si="27"/>
        <v>#VALUE!</v>
      </c>
      <c r="R106" s="312" t="e">
        <f t="shared" si="28"/>
        <v>#VALUE!</v>
      </c>
      <c r="S106" s="312" t="e">
        <f t="shared" si="29"/>
        <v>#VALUE!</v>
      </c>
      <c r="T106" s="312" t="e">
        <f t="shared" si="30"/>
        <v>#VALUE!</v>
      </c>
      <c r="U106" s="312" t="e">
        <f t="shared" si="31"/>
        <v>#VALUE!</v>
      </c>
      <c r="V106" s="312" t="e">
        <f t="shared" si="32"/>
        <v>#VALUE!</v>
      </c>
      <c r="W106" s="312" t="e">
        <f t="shared" si="33"/>
        <v>#VALUE!</v>
      </c>
      <c r="X106" s="312" t="e">
        <f t="shared" si="34"/>
        <v>#VALUE!</v>
      </c>
      <c r="Y106" s="312" t="e">
        <f t="shared" si="35"/>
        <v>#VALUE!</v>
      </c>
      <c r="Z106" s="312" t="e">
        <f t="shared" si="36"/>
        <v>#VALUE!</v>
      </c>
      <c r="AA106" s="308"/>
      <c r="AB106" s="307"/>
    </row>
    <row r="107" spans="1:28" ht="16.5" customHeight="1">
      <c r="A107" s="319">
        <f t="shared" si="0"/>
        <v>96</v>
      </c>
      <c r="B107" s="314" t="str">
        <f t="shared" si="1"/>
        <v/>
      </c>
      <c r="C107" s="321" t="str">
        <f t="shared" si="37"/>
        <v/>
      </c>
      <c r="D107" s="318" t="str">
        <f t="shared" si="38"/>
        <v/>
      </c>
      <c r="E107" s="320" t="e">
        <f t="shared" si="39"/>
        <v>#VALUE!</v>
      </c>
      <c r="F107" s="310"/>
      <c r="G107" s="310"/>
      <c r="H107" s="316">
        <f t="shared" si="21"/>
        <v>96</v>
      </c>
      <c r="I107" s="315">
        <f>'★R5.9.30まで【施設用】施設内療養者一覧'!B107</f>
        <v>0</v>
      </c>
      <c r="J107" s="314" t="str">
        <f>IF('★R5.9.30まで【施設用】施設内療養者一覧'!B107="","",MAX('★R5.9.30まで【施設用】施設内療養者一覧'!E107,$D$7))</f>
        <v/>
      </c>
      <c r="K107" s="313" t="str">
        <f>IF('★R5.9.30まで【施設用】施設内療養者一覧'!B107="","",MIN('★R5.9.30まで【施設用】施設内療養者一覧'!F107,$F$7,J107+14))</f>
        <v/>
      </c>
      <c r="L107" s="312" t="e">
        <f t="shared" si="22"/>
        <v>#VALUE!</v>
      </c>
      <c r="M107" s="312" t="e">
        <f t="shared" si="23"/>
        <v>#VALUE!</v>
      </c>
      <c r="N107" s="312" t="e">
        <f t="shared" si="24"/>
        <v>#VALUE!</v>
      </c>
      <c r="O107" s="312" t="e">
        <f t="shared" si="25"/>
        <v>#VALUE!</v>
      </c>
      <c r="P107" s="312" t="e">
        <f t="shared" si="26"/>
        <v>#VALUE!</v>
      </c>
      <c r="Q107" s="312" t="e">
        <f t="shared" si="27"/>
        <v>#VALUE!</v>
      </c>
      <c r="R107" s="312" t="e">
        <f t="shared" si="28"/>
        <v>#VALUE!</v>
      </c>
      <c r="S107" s="312" t="e">
        <f t="shared" si="29"/>
        <v>#VALUE!</v>
      </c>
      <c r="T107" s="312" t="e">
        <f t="shared" si="30"/>
        <v>#VALUE!</v>
      </c>
      <c r="U107" s="312" t="e">
        <f t="shared" si="31"/>
        <v>#VALUE!</v>
      </c>
      <c r="V107" s="312" t="e">
        <f t="shared" si="32"/>
        <v>#VALUE!</v>
      </c>
      <c r="W107" s="312" t="e">
        <f t="shared" si="33"/>
        <v>#VALUE!</v>
      </c>
      <c r="X107" s="312" t="e">
        <f t="shared" si="34"/>
        <v>#VALUE!</v>
      </c>
      <c r="Y107" s="312" t="e">
        <f t="shared" si="35"/>
        <v>#VALUE!</v>
      </c>
      <c r="Z107" s="312" t="e">
        <f t="shared" si="36"/>
        <v>#VALUE!</v>
      </c>
      <c r="AA107" s="308"/>
      <c r="AB107" s="307"/>
    </row>
    <row r="108" spans="1:28" ht="16.5" customHeight="1">
      <c r="A108" s="319">
        <f t="shared" si="0"/>
        <v>97</v>
      </c>
      <c r="B108" s="314" t="str">
        <f t="shared" si="1"/>
        <v/>
      </c>
      <c r="C108" s="321" t="str">
        <f t="shared" si="37"/>
        <v/>
      </c>
      <c r="D108" s="318" t="str">
        <f t="shared" si="38"/>
        <v/>
      </c>
      <c r="E108" s="320" t="e">
        <f t="shared" si="39"/>
        <v>#VALUE!</v>
      </c>
      <c r="F108" s="310"/>
      <c r="G108" s="310"/>
      <c r="H108" s="316">
        <f t="shared" si="21"/>
        <v>97</v>
      </c>
      <c r="I108" s="315">
        <f>'★R5.9.30まで【施設用】施設内療養者一覧'!B108</f>
        <v>0</v>
      </c>
      <c r="J108" s="314" t="str">
        <f>IF('★R5.9.30まで【施設用】施設内療養者一覧'!B108="","",MAX('★R5.9.30まで【施設用】施設内療養者一覧'!E108,$D$7))</f>
        <v/>
      </c>
      <c r="K108" s="313" t="str">
        <f>IF('★R5.9.30まで【施設用】施設内療養者一覧'!B108="","",MIN('★R5.9.30まで【施設用】施設内療養者一覧'!F108,$F$7,J108+14))</f>
        <v/>
      </c>
      <c r="L108" s="312" t="e">
        <f t="shared" si="22"/>
        <v>#VALUE!</v>
      </c>
      <c r="M108" s="312" t="e">
        <f t="shared" si="23"/>
        <v>#VALUE!</v>
      </c>
      <c r="N108" s="312" t="e">
        <f t="shared" si="24"/>
        <v>#VALUE!</v>
      </c>
      <c r="O108" s="312" t="e">
        <f t="shared" si="25"/>
        <v>#VALUE!</v>
      </c>
      <c r="P108" s="312" t="e">
        <f t="shared" si="26"/>
        <v>#VALUE!</v>
      </c>
      <c r="Q108" s="312" t="e">
        <f t="shared" si="27"/>
        <v>#VALUE!</v>
      </c>
      <c r="R108" s="312" t="e">
        <f t="shared" si="28"/>
        <v>#VALUE!</v>
      </c>
      <c r="S108" s="312" t="e">
        <f t="shared" si="29"/>
        <v>#VALUE!</v>
      </c>
      <c r="T108" s="312" t="e">
        <f t="shared" si="30"/>
        <v>#VALUE!</v>
      </c>
      <c r="U108" s="312" t="e">
        <f t="shared" si="31"/>
        <v>#VALUE!</v>
      </c>
      <c r="V108" s="312" t="e">
        <f t="shared" si="32"/>
        <v>#VALUE!</v>
      </c>
      <c r="W108" s="312" t="e">
        <f t="shared" si="33"/>
        <v>#VALUE!</v>
      </c>
      <c r="X108" s="312" t="e">
        <f t="shared" si="34"/>
        <v>#VALUE!</v>
      </c>
      <c r="Y108" s="312" t="e">
        <f t="shared" si="35"/>
        <v>#VALUE!</v>
      </c>
      <c r="Z108" s="312" t="e">
        <f t="shared" si="36"/>
        <v>#VALUE!</v>
      </c>
      <c r="AA108" s="308"/>
      <c r="AB108" s="307"/>
    </row>
    <row r="109" spans="1:28" ht="16.5" customHeight="1">
      <c r="A109" s="319">
        <f t="shared" si="0"/>
        <v>98</v>
      </c>
      <c r="B109" s="314" t="str">
        <f t="shared" si="1"/>
        <v/>
      </c>
      <c r="C109" s="321" t="str">
        <f t="shared" si="37"/>
        <v/>
      </c>
      <c r="D109" s="318" t="str">
        <f t="shared" si="38"/>
        <v/>
      </c>
      <c r="E109" s="320" t="e">
        <f t="shared" si="39"/>
        <v>#VALUE!</v>
      </c>
      <c r="F109" s="310"/>
      <c r="G109" s="310"/>
      <c r="H109" s="316">
        <f t="shared" si="21"/>
        <v>98</v>
      </c>
      <c r="I109" s="315">
        <f>'★R5.9.30まで【施設用】施設内療養者一覧'!B109</f>
        <v>0</v>
      </c>
      <c r="J109" s="314" t="str">
        <f>IF('★R5.9.30まで【施設用】施設内療養者一覧'!B109="","",MAX('★R5.9.30まで【施設用】施設内療養者一覧'!E109,$D$7))</f>
        <v/>
      </c>
      <c r="K109" s="313" t="str">
        <f>IF('★R5.9.30まで【施設用】施設内療養者一覧'!B109="","",MIN('★R5.9.30まで【施設用】施設内療養者一覧'!F109,$F$7,J109+14))</f>
        <v/>
      </c>
      <c r="L109" s="312" t="e">
        <f t="shared" si="22"/>
        <v>#VALUE!</v>
      </c>
      <c r="M109" s="312" t="e">
        <f t="shared" si="23"/>
        <v>#VALUE!</v>
      </c>
      <c r="N109" s="312" t="e">
        <f t="shared" si="24"/>
        <v>#VALUE!</v>
      </c>
      <c r="O109" s="312" t="e">
        <f t="shared" si="25"/>
        <v>#VALUE!</v>
      </c>
      <c r="P109" s="312" t="e">
        <f t="shared" si="26"/>
        <v>#VALUE!</v>
      </c>
      <c r="Q109" s="312" t="e">
        <f t="shared" si="27"/>
        <v>#VALUE!</v>
      </c>
      <c r="R109" s="312" t="e">
        <f t="shared" si="28"/>
        <v>#VALUE!</v>
      </c>
      <c r="S109" s="312" t="e">
        <f t="shared" si="29"/>
        <v>#VALUE!</v>
      </c>
      <c r="T109" s="312" t="e">
        <f t="shared" si="30"/>
        <v>#VALUE!</v>
      </c>
      <c r="U109" s="312" t="e">
        <f t="shared" si="31"/>
        <v>#VALUE!</v>
      </c>
      <c r="V109" s="312" t="e">
        <f t="shared" si="32"/>
        <v>#VALUE!</v>
      </c>
      <c r="W109" s="312" t="e">
        <f t="shared" si="33"/>
        <v>#VALUE!</v>
      </c>
      <c r="X109" s="312" t="e">
        <f t="shared" si="34"/>
        <v>#VALUE!</v>
      </c>
      <c r="Y109" s="312" t="e">
        <f t="shared" si="35"/>
        <v>#VALUE!</v>
      </c>
      <c r="Z109" s="312" t="e">
        <f t="shared" si="36"/>
        <v>#VALUE!</v>
      </c>
      <c r="AA109" s="308"/>
      <c r="AB109" s="307"/>
    </row>
    <row r="110" spans="1:28" ht="16.5" customHeight="1">
      <c r="A110" s="319">
        <f t="shared" si="0"/>
        <v>99</v>
      </c>
      <c r="B110" s="314" t="str">
        <f t="shared" si="1"/>
        <v/>
      </c>
      <c r="C110" s="321" t="str">
        <f t="shared" si="37"/>
        <v/>
      </c>
      <c r="D110" s="318" t="str">
        <f t="shared" si="38"/>
        <v/>
      </c>
      <c r="E110" s="320" t="e">
        <f t="shared" si="39"/>
        <v>#VALUE!</v>
      </c>
      <c r="F110" s="310"/>
      <c r="G110" s="310"/>
      <c r="H110" s="316">
        <f t="shared" si="21"/>
        <v>99</v>
      </c>
      <c r="I110" s="315">
        <f>'★R5.9.30まで【施設用】施設内療養者一覧'!B110</f>
        <v>0</v>
      </c>
      <c r="J110" s="314" t="str">
        <f>IF('★R5.9.30まで【施設用】施設内療養者一覧'!B110="","",MAX('★R5.9.30まで【施設用】施設内療養者一覧'!E110,$D$7))</f>
        <v/>
      </c>
      <c r="K110" s="313" t="str">
        <f>IF('★R5.9.30まで【施設用】施設内療養者一覧'!B110="","",MIN('★R5.9.30まで【施設用】施設内療養者一覧'!F110,$F$7,J110+14))</f>
        <v/>
      </c>
      <c r="L110" s="312" t="e">
        <f t="shared" si="22"/>
        <v>#VALUE!</v>
      </c>
      <c r="M110" s="312" t="e">
        <f t="shared" si="23"/>
        <v>#VALUE!</v>
      </c>
      <c r="N110" s="312" t="e">
        <f t="shared" si="24"/>
        <v>#VALUE!</v>
      </c>
      <c r="O110" s="312" t="e">
        <f t="shared" si="25"/>
        <v>#VALUE!</v>
      </c>
      <c r="P110" s="312" t="e">
        <f t="shared" si="26"/>
        <v>#VALUE!</v>
      </c>
      <c r="Q110" s="312" t="e">
        <f t="shared" si="27"/>
        <v>#VALUE!</v>
      </c>
      <c r="R110" s="312" t="e">
        <f t="shared" si="28"/>
        <v>#VALUE!</v>
      </c>
      <c r="S110" s="312" t="e">
        <f t="shared" si="29"/>
        <v>#VALUE!</v>
      </c>
      <c r="T110" s="312" t="e">
        <f t="shared" si="30"/>
        <v>#VALUE!</v>
      </c>
      <c r="U110" s="312" t="e">
        <f t="shared" si="31"/>
        <v>#VALUE!</v>
      </c>
      <c r="V110" s="312" t="e">
        <f t="shared" si="32"/>
        <v>#VALUE!</v>
      </c>
      <c r="W110" s="312" t="e">
        <f t="shared" si="33"/>
        <v>#VALUE!</v>
      </c>
      <c r="X110" s="312" t="e">
        <f t="shared" si="34"/>
        <v>#VALUE!</v>
      </c>
      <c r="Y110" s="312" t="e">
        <f t="shared" si="35"/>
        <v>#VALUE!</v>
      </c>
      <c r="Z110" s="312" t="e">
        <f t="shared" si="36"/>
        <v>#VALUE!</v>
      </c>
      <c r="AA110" s="308"/>
      <c r="AB110" s="307"/>
    </row>
    <row r="111" spans="1:28" ht="16.5" customHeight="1">
      <c r="A111" s="319">
        <f t="shared" si="0"/>
        <v>100</v>
      </c>
      <c r="B111" s="314" t="str">
        <f t="shared" si="1"/>
        <v/>
      </c>
      <c r="C111" s="321" t="str">
        <f t="shared" si="37"/>
        <v/>
      </c>
      <c r="D111" s="318" t="str">
        <f t="shared" si="38"/>
        <v/>
      </c>
      <c r="E111" s="320" t="e">
        <f t="shared" si="39"/>
        <v>#VALUE!</v>
      </c>
      <c r="F111" s="310"/>
      <c r="G111" s="310"/>
      <c r="H111" s="316">
        <f t="shared" si="21"/>
        <v>100</v>
      </c>
      <c r="I111" s="315">
        <f>'★R5.9.30まで【施設用】施設内療養者一覧'!B111</f>
        <v>0</v>
      </c>
      <c r="J111" s="314" t="str">
        <f>IF('★R5.9.30まで【施設用】施設内療養者一覧'!B111="","",MAX('★R5.9.30まで【施設用】施設内療養者一覧'!E111,$D$7))</f>
        <v/>
      </c>
      <c r="K111" s="313" t="str">
        <f>IF('★R5.9.30まで【施設用】施設内療養者一覧'!B111="","",MIN('★R5.9.30まで【施設用】施設内療養者一覧'!F111,$F$7,J111+14))</f>
        <v/>
      </c>
      <c r="L111" s="312" t="e">
        <f t="shared" si="22"/>
        <v>#VALUE!</v>
      </c>
      <c r="M111" s="312" t="e">
        <f t="shared" si="23"/>
        <v>#VALUE!</v>
      </c>
      <c r="N111" s="312" t="e">
        <f t="shared" si="24"/>
        <v>#VALUE!</v>
      </c>
      <c r="O111" s="312" t="e">
        <f t="shared" si="25"/>
        <v>#VALUE!</v>
      </c>
      <c r="P111" s="312" t="e">
        <f t="shared" si="26"/>
        <v>#VALUE!</v>
      </c>
      <c r="Q111" s="312" t="e">
        <f t="shared" si="27"/>
        <v>#VALUE!</v>
      </c>
      <c r="R111" s="312" t="e">
        <f t="shared" si="28"/>
        <v>#VALUE!</v>
      </c>
      <c r="S111" s="312" t="e">
        <f t="shared" si="29"/>
        <v>#VALUE!</v>
      </c>
      <c r="T111" s="312" t="e">
        <f t="shared" si="30"/>
        <v>#VALUE!</v>
      </c>
      <c r="U111" s="312" t="e">
        <f t="shared" si="31"/>
        <v>#VALUE!</v>
      </c>
      <c r="V111" s="312" t="e">
        <f t="shared" si="32"/>
        <v>#VALUE!</v>
      </c>
      <c r="W111" s="312" t="e">
        <f t="shared" si="33"/>
        <v>#VALUE!</v>
      </c>
      <c r="X111" s="312" t="e">
        <f t="shared" si="34"/>
        <v>#VALUE!</v>
      </c>
      <c r="Y111" s="312" t="e">
        <f t="shared" si="35"/>
        <v>#VALUE!</v>
      </c>
      <c r="Z111" s="312" t="e">
        <f t="shared" si="36"/>
        <v>#VALUE!</v>
      </c>
      <c r="AA111" s="308"/>
      <c r="AB111" s="307"/>
    </row>
    <row r="112" spans="1:28" ht="16.5" customHeight="1">
      <c r="A112" s="319">
        <f t="shared" si="0"/>
        <v>101</v>
      </c>
      <c r="B112" s="314" t="str">
        <f t="shared" si="1"/>
        <v/>
      </c>
      <c r="C112" s="321" t="str">
        <f t="shared" si="37"/>
        <v/>
      </c>
      <c r="D112" s="318" t="str">
        <f t="shared" si="38"/>
        <v/>
      </c>
      <c r="E112" s="320" t="e">
        <f t="shared" si="39"/>
        <v>#VALUE!</v>
      </c>
      <c r="F112" s="310"/>
      <c r="G112" s="310"/>
      <c r="H112" s="316">
        <f t="shared" si="21"/>
        <v>101</v>
      </c>
      <c r="I112" s="315">
        <f>'★R5.9.30まで【施設用】施設内療養者一覧'!B112</f>
        <v>0</v>
      </c>
      <c r="J112" s="314" t="str">
        <f>IF('★R5.9.30まで【施設用】施設内療養者一覧'!B112="","",MAX('★R5.9.30まで【施設用】施設内療養者一覧'!E112,$D$7))</f>
        <v/>
      </c>
      <c r="K112" s="313" t="str">
        <f>IF('★R5.9.30まで【施設用】施設内療養者一覧'!B112="","",MIN('★R5.9.30まで【施設用】施設内療養者一覧'!F112,$F$7,J112+14))</f>
        <v/>
      </c>
      <c r="L112" s="312" t="e">
        <f t="shared" si="22"/>
        <v>#VALUE!</v>
      </c>
      <c r="M112" s="312" t="e">
        <f t="shared" si="23"/>
        <v>#VALUE!</v>
      </c>
      <c r="N112" s="312" t="e">
        <f t="shared" si="24"/>
        <v>#VALUE!</v>
      </c>
      <c r="O112" s="312" t="e">
        <f t="shared" si="25"/>
        <v>#VALUE!</v>
      </c>
      <c r="P112" s="312" t="e">
        <f t="shared" si="26"/>
        <v>#VALUE!</v>
      </c>
      <c r="Q112" s="312" t="e">
        <f t="shared" si="27"/>
        <v>#VALUE!</v>
      </c>
      <c r="R112" s="312" t="e">
        <f t="shared" si="28"/>
        <v>#VALUE!</v>
      </c>
      <c r="S112" s="312" t="e">
        <f t="shared" si="29"/>
        <v>#VALUE!</v>
      </c>
      <c r="T112" s="312" t="e">
        <f t="shared" si="30"/>
        <v>#VALUE!</v>
      </c>
      <c r="U112" s="312" t="e">
        <f t="shared" si="31"/>
        <v>#VALUE!</v>
      </c>
      <c r="V112" s="312" t="e">
        <f t="shared" si="32"/>
        <v>#VALUE!</v>
      </c>
      <c r="W112" s="312" t="e">
        <f t="shared" si="33"/>
        <v>#VALUE!</v>
      </c>
      <c r="X112" s="312" t="e">
        <f t="shared" si="34"/>
        <v>#VALUE!</v>
      </c>
      <c r="Y112" s="312" t="e">
        <f t="shared" si="35"/>
        <v>#VALUE!</v>
      </c>
      <c r="Z112" s="312" t="e">
        <f t="shared" si="36"/>
        <v>#VALUE!</v>
      </c>
      <c r="AA112" s="308"/>
      <c r="AB112" s="307"/>
    </row>
    <row r="113" spans="1:28" ht="16.5" customHeight="1">
      <c r="A113" s="319">
        <f t="shared" si="0"/>
        <v>102</v>
      </c>
      <c r="B113" s="314" t="str">
        <f t="shared" si="1"/>
        <v/>
      </c>
      <c r="C113" s="321" t="str">
        <f t="shared" si="37"/>
        <v/>
      </c>
      <c r="D113" s="318" t="str">
        <f t="shared" si="38"/>
        <v/>
      </c>
      <c r="E113" s="320" t="e">
        <f t="shared" si="39"/>
        <v>#VALUE!</v>
      </c>
      <c r="F113" s="310"/>
      <c r="G113" s="310"/>
      <c r="H113" s="316">
        <f t="shared" si="21"/>
        <v>102</v>
      </c>
      <c r="I113" s="315">
        <f>'★R5.9.30まで【施設用】施設内療養者一覧'!B113</f>
        <v>0</v>
      </c>
      <c r="J113" s="314" t="str">
        <f>IF('★R5.9.30まで【施設用】施設内療養者一覧'!B113="","",MAX('★R5.9.30まで【施設用】施設内療養者一覧'!E113,$D$7))</f>
        <v/>
      </c>
      <c r="K113" s="313" t="str">
        <f>IF('★R5.9.30まで【施設用】施設内療養者一覧'!B113="","",MIN('★R5.9.30まで【施設用】施設内療養者一覧'!F113,$F$7,J113+14))</f>
        <v/>
      </c>
      <c r="L113" s="312" t="e">
        <f t="shared" si="22"/>
        <v>#VALUE!</v>
      </c>
      <c r="M113" s="312" t="e">
        <f t="shared" si="23"/>
        <v>#VALUE!</v>
      </c>
      <c r="N113" s="312" t="e">
        <f t="shared" si="24"/>
        <v>#VALUE!</v>
      </c>
      <c r="O113" s="312" t="e">
        <f t="shared" si="25"/>
        <v>#VALUE!</v>
      </c>
      <c r="P113" s="312" t="e">
        <f t="shared" si="26"/>
        <v>#VALUE!</v>
      </c>
      <c r="Q113" s="312" t="e">
        <f t="shared" si="27"/>
        <v>#VALUE!</v>
      </c>
      <c r="R113" s="312" t="e">
        <f t="shared" si="28"/>
        <v>#VALUE!</v>
      </c>
      <c r="S113" s="312" t="e">
        <f t="shared" si="29"/>
        <v>#VALUE!</v>
      </c>
      <c r="T113" s="312" t="e">
        <f t="shared" si="30"/>
        <v>#VALUE!</v>
      </c>
      <c r="U113" s="312" t="e">
        <f t="shared" si="31"/>
        <v>#VALUE!</v>
      </c>
      <c r="V113" s="312" t="e">
        <f t="shared" si="32"/>
        <v>#VALUE!</v>
      </c>
      <c r="W113" s="312" t="e">
        <f t="shared" si="33"/>
        <v>#VALUE!</v>
      </c>
      <c r="X113" s="312" t="e">
        <f t="shared" si="34"/>
        <v>#VALUE!</v>
      </c>
      <c r="Y113" s="312" t="e">
        <f t="shared" si="35"/>
        <v>#VALUE!</v>
      </c>
      <c r="Z113" s="312" t="e">
        <f t="shared" si="36"/>
        <v>#VALUE!</v>
      </c>
      <c r="AA113" s="308"/>
      <c r="AB113" s="307"/>
    </row>
    <row r="114" spans="1:28" ht="16.5" customHeight="1">
      <c r="A114" s="319">
        <f t="shared" si="0"/>
        <v>103</v>
      </c>
      <c r="B114" s="314" t="str">
        <f t="shared" si="1"/>
        <v/>
      </c>
      <c r="C114" s="321" t="str">
        <f t="shared" si="37"/>
        <v/>
      </c>
      <c r="D114" s="318" t="str">
        <f t="shared" si="38"/>
        <v/>
      </c>
      <c r="E114" s="320" t="e">
        <f t="shared" si="39"/>
        <v>#VALUE!</v>
      </c>
      <c r="F114" s="310"/>
      <c r="G114" s="310"/>
      <c r="H114" s="316">
        <f t="shared" si="21"/>
        <v>103</v>
      </c>
      <c r="I114" s="315">
        <f>'★R5.9.30まで【施設用】施設内療養者一覧'!B114</f>
        <v>0</v>
      </c>
      <c r="J114" s="314" t="str">
        <f>IF('★R5.9.30まで【施設用】施設内療養者一覧'!B114="","",MAX('★R5.9.30まで【施設用】施設内療養者一覧'!E114,$D$7))</f>
        <v/>
      </c>
      <c r="K114" s="313" t="str">
        <f>IF('★R5.9.30まで【施設用】施設内療養者一覧'!B114="","",MIN('★R5.9.30まで【施設用】施設内療養者一覧'!F114,$F$7,J114+14))</f>
        <v/>
      </c>
      <c r="L114" s="312" t="e">
        <f t="shared" si="22"/>
        <v>#VALUE!</v>
      </c>
      <c r="M114" s="312" t="e">
        <f t="shared" si="23"/>
        <v>#VALUE!</v>
      </c>
      <c r="N114" s="312" t="e">
        <f t="shared" si="24"/>
        <v>#VALUE!</v>
      </c>
      <c r="O114" s="312" t="e">
        <f t="shared" si="25"/>
        <v>#VALUE!</v>
      </c>
      <c r="P114" s="312" t="e">
        <f t="shared" si="26"/>
        <v>#VALUE!</v>
      </c>
      <c r="Q114" s="312" t="e">
        <f t="shared" si="27"/>
        <v>#VALUE!</v>
      </c>
      <c r="R114" s="312" t="e">
        <f t="shared" si="28"/>
        <v>#VALUE!</v>
      </c>
      <c r="S114" s="312" t="e">
        <f t="shared" si="29"/>
        <v>#VALUE!</v>
      </c>
      <c r="T114" s="312" t="e">
        <f t="shared" si="30"/>
        <v>#VALUE!</v>
      </c>
      <c r="U114" s="312" t="e">
        <f t="shared" si="31"/>
        <v>#VALUE!</v>
      </c>
      <c r="V114" s="312" t="e">
        <f t="shared" si="32"/>
        <v>#VALUE!</v>
      </c>
      <c r="W114" s="312" t="e">
        <f t="shared" si="33"/>
        <v>#VALUE!</v>
      </c>
      <c r="X114" s="312" t="e">
        <f t="shared" si="34"/>
        <v>#VALUE!</v>
      </c>
      <c r="Y114" s="312" t="e">
        <f t="shared" si="35"/>
        <v>#VALUE!</v>
      </c>
      <c r="Z114" s="312" t="e">
        <f t="shared" si="36"/>
        <v>#VALUE!</v>
      </c>
      <c r="AA114" s="308"/>
      <c r="AB114" s="307"/>
    </row>
    <row r="115" spans="1:28" ht="16.5" customHeight="1">
      <c r="A115" s="319">
        <f t="shared" si="0"/>
        <v>104</v>
      </c>
      <c r="B115" s="314" t="str">
        <f t="shared" si="1"/>
        <v/>
      </c>
      <c r="C115" s="321" t="str">
        <f t="shared" si="37"/>
        <v/>
      </c>
      <c r="D115" s="318" t="str">
        <f t="shared" si="38"/>
        <v/>
      </c>
      <c r="E115" s="320" t="e">
        <f t="shared" si="39"/>
        <v>#VALUE!</v>
      </c>
      <c r="F115" s="310"/>
      <c r="G115" s="310"/>
      <c r="H115" s="316">
        <f t="shared" si="21"/>
        <v>104</v>
      </c>
      <c r="I115" s="315">
        <f>'★R5.9.30まで【施設用】施設内療養者一覧'!B115</f>
        <v>0</v>
      </c>
      <c r="J115" s="314" t="str">
        <f>IF('★R5.9.30まで【施設用】施設内療養者一覧'!B115="","",MAX('★R5.9.30まで【施設用】施設内療養者一覧'!E115,$D$7))</f>
        <v/>
      </c>
      <c r="K115" s="313" t="str">
        <f>IF('★R5.9.30まで【施設用】施設内療養者一覧'!B115="","",MIN('★R5.9.30まで【施設用】施設内療養者一覧'!F115,$F$7,J115+14))</f>
        <v/>
      </c>
      <c r="L115" s="312" t="e">
        <f t="shared" si="22"/>
        <v>#VALUE!</v>
      </c>
      <c r="M115" s="312" t="e">
        <f t="shared" si="23"/>
        <v>#VALUE!</v>
      </c>
      <c r="N115" s="312" t="e">
        <f t="shared" si="24"/>
        <v>#VALUE!</v>
      </c>
      <c r="O115" s="312" t="e">
        <f t="shared" si="25"/>
        <v>#VALUE!</v>
      </c>
      <c r="P115" s="312" t="e">
        <f t="shared" si="26"/>
        <v>#VALUE!</v>
      </c>
      <c r="Q115" s="312" t="e">
        <f t="shared" si="27"/>
        <v>#VALUE!</v>
      </c>
      <c r="R115" s="312" t="e">
        <f t="shared" si="28"/>
        <v>#VALUE!</v>
      </c>
      <c r="S115" s="312" t="e">
        <f t="shared" si="29"/>
        <v>#VALUE!</v>
      </c>
      <c r="T115" s="312" t="e">
        <f t="shared" si="30"/>
        <v>#VALUE!</v>
      </c>
      <c r="U115" s="312" t="e">
        <f t="shared" si="31"/>
        <v>#VALUE!</v>
      </c>
      <c r="V115" s="312" t="e">
        <f t="shared" si="32"/>
        <v>#VALUE!</v>
      </c>
      <c r="W115" s="312" t="e">
        <f t="shared" si="33"/>
        <v>#VALUE!</v>
      </c>
      <c r="X115" s="312" t="e">
        <f t="shared" si="34"/>
        <v>#VALUE!</v>
      </c>
      <c r="Y115" s="312" t="e">
        <f t="shared" si="35"/>
        <v>#VALUE!</v>
      </c>
      <c r="Z115" s="312" t="e">
        <f t="shared" si="36"/>
        <v>#VALUE!</v>
      </c>
      <c r="AA115" s="308"/>
      <c r="AB115" s="307"/>
    </row>
    <row r="116" spans="1:28" ht="16.5" customHeight="1">
      <c r="A116" s="319">
        <f t="shared" si="0"/>
        <v>105</v>
      </c>
      <c r="B116" s="314" t="str">
        <f t="shared" si="1"/>
        <v/>
      </c>
      <c r="C116" s="321" t="str">
        <f t="shared" si="37"/>
        <v/>
      </c>
      <c r="D116" s="318" t="str">
        <f t="shared" si="38"/>
        <v/>
      </c>
      <c r="E116" s="320" t="e">
        <f t="shared" si="39"/>
        <v>#VALUE!</v>
      </c>
      <c r="F116" s="310"/>
      <c r="G116" s="310"/>
      <c r="H116" s="316">
        <f t="shared" si="21"/>
        <v>105</v>
      </c>
      <c r="I116" s="315">
        <f>'★R5.9.30まで【施設用】施設内療養者一覧'!B116</f>
        <v>0</v>
      </c>
      <c r="J116" s="314" t="str">
        <f>IF('★R5.9.30まで【施設用】施設内療養者一覧'!B116="","",MAX('★R5.9.30まで【施設用】施設内療養者一覧'!E116,$D$7))</f>
        <v/>
      </c>
      <c r="K116" s="313" t="str">
        <f>IF('★R5.9.30まで【施設用】施設内療養者一覧'!B116="","",MIN('★R5.9.30まで【施設用】施設内療養者一覧'!F116,$F$7,J116+14))</f>
        <v/>
      </c>
      <c r="L116" s="312" t="e">
        <f t="shared" si="22"/>
        <v>#VALUE!</v>
      </c>
      <c r="M116" s="312" t="e">
        <f t="shared" si="23"/>
        <v>#VALUE!</v>
      </c>
      <c r="N116" s="312" t="e">
        <f t="shared" si="24"/>
        <v>#VALUE!</v>
      </c>
      <c r="O116" s="312" t="e">
        <f t="shared" si="25"/>
        <v>#VALUE!</v>
      </c>
      <c r="P116" s="312" t="e">
        <f t="shared" si="26"/>
        <v>#VALUE!</v>
      </c>
      <c r="Q116" s="312" t="e">
        <f t="shared" si="27"/>
        <v>#VALUE!</v>
      </c>
      <c r="R116" s="312" t="e">
        <f t="shared" si="28"/>
        <v>#VALUE!</v>
      </c>
      <c r="S116" s="312" t="e">
        <f t="shared" si="29"/>
        <v>#VALUE!</v>
      </c>
      <c r="T116" s="312" t="e">
        <f t="shared" si="30"/>
        <v>#VALUE!</v>
      </c>
      <c r="U116" s="312" t="e">
        <f t="shared" si="31"/>
        <v>#VALUE!</v>
      </c>
      <c r="V116" s="312" t="e">
        <f t="shared" si="32"/>
        <v>#VALUE!</v>
      </c>
      <c r="W116" s="312" t="e">
        <f t="shared" si="33"/>
        <v>#VALUE!</v>
      </c>
      <c r="X116" s="312" t="e">
        <f t="shared" si="34"/>
        <v>#VALUE!</v>
      </c>
      <c r="Y116" s="312" t="e">
        <f t="shared" si="35"/>
        <v>#VALUE!</v>
      </c>
      <c r="Z116" s="312" t="e">
        <f t="shared" si="36"/>
        <v>#VALUE!</v>
      </c>
      <c r="AA116" s="308"/>
      <c r="AB116" s="307"/>
    </row>
    <row r="117" spans="1:28" ht="16.5" customHeight="1">
      <c r="A117" s="319">
        <f t="shared" si="0"/>
        <v>106</v>
      </c>
      <c r="B117" s="314" t="str">
        <f t="shared" si="1"/>
        <v/>
      </c>
      <c r="C117" s="321" t="str">
        <f t="shared" si="37"/>
        <v/>
      </c>
      <c r="D117" s="318" t="str">
        <f t="shared" si="38"/>
        <v/>
      </c>
      <c r="E117" s="320" t="e">
        <f t="shared" si="39"/>
        <v>#VALUE!</v>
      </c>
      <c r="F117" s="310"/>
      <c r="G117" s="310"/>
      <c r="H117" s="316">
        <f t="shared" si="21"/>
        <v>106</v>
      </c>
      <c r="I117" s="315">
        <f>'★R5.9.30まで【施設用】施設内療養者一覧'!B117</f>
        <v>0</v>
      </c>
      <c r="J117" s="314" t="str">
        <f>IF('★R5.9.30まで【施設用】施設内療養者一覧'!B117="","",MAX('★R5.9.30まで【施設用】施設内療養者一覧'!E117,$D$7))</f>
        <v/>
      </c>
      <c r="K117" s="313" t="str">
        <f>IF('★R5.9.30まで【施設用】施設内療養者一覧'!B117="","",MIN('★R5.9.30まで【施設用】施設内療養者一覧'!F117,$F$7,J117+14))</f>
        <v/>
      </c>
      <c r="L117" s="312" t="e">
        <f t="shared" si="22"/>
        <v>#VALUE!</v>
      </c>
      <c r="M117" s="312" t="e">
        <f t="shared" si="23"/>
        <v>#VALUE!</v>
      </c>
      <c r="N117" s="312" t="e">
        <f t="shared" si="24"/>
        <v>#VALUE!</v>
      </c>
      <c r="O117" s="312" t="e">
        <f t="shared" si="25"/>
        <v>#VALUE!</v>
      </c>
      <c r="P117" s="312" t="e">
        <f t="shared" si="26"/>
        <v>#VALUE!</v>
      </c>
      <c r="Q117" s="312" t="e">
        <f t="shared" si="27"/>
        <v>#VALUE!</v>
      </c>
      <c r="R117" s="312" t="e">
        <f t="shared" si="28"/>
        <v>#VALUE!</v>
      </c>
      <c r="S117" s="312" t="e">
        <f t="shared" si="29"/>
        <v>#VALUE!</v>
      </c>
      <c r="T117" s="312" t="e">
        <f t="shared" si="30"/>
        <v>#VALUE!</v>
      </c>
      <c r="U117" s="312" t="e">
        <f t="shared" si="31"/>
        <v>#VALUE!</v>
      </c>
      <c r="V117" s="312" t="e">
        <f t="shared" si="32"/>
        <v>#VALUE!</v>
      </c>
      <c r="W117" s="312" t="e">
        <f t="shared" si="33"/>
        <v>#VALUE!</v>
      </c>
      <c r="X117" s="312" t="e">
        <f t="shared" si="34"/>
        <v>#VALUE!</v>
      </c>
      <c r="Y117" s="312" t="e">
        <f t="shared" si="35"/>
        <v>#VALUE!</v>
      </c>
      <c r="Z117" s="312" t="e">
        <f t="shared" si="36"/>
        <v>#VALUE!</v>
      </c>
      <c r="AA117" s="308"/>
      <c r="AB117" s="307"/>
    </row>
    <row r="118" spans="1:28" ht="16.5" customHeight="1">
      <c r="A118" s="319">
        <f t="shared" si="0"/>
        <v>107</v>
      </c>
      <c r="B118" s="314" t="str">
        <f t="shared" si="1"/>
        <v/>
      </c>
      <c r="C118" s="321" t="str">
        <f t="shared" si="37"/>
        <v/>
      </c>
      <c r="D118" s="318" t="str">
        <f t="shared" si="38"/>
        <v/>
      </c>
      <c r="E118" s="320" t="e">
        <f t="shared" si="39"/>
        <v>#VALUE!</v>
      </c>
      <c r="F118" s="310"/>
      <c r="G118" s="310"/>
      <c r="H118" s="316">
        <f t="shared" si="21"/>
        <v>107</v>
      </c>
      <c r="I118" s="315">
        <f>'★R5.9.30まで【施設用】施設内療養者一覧'!B118</f>
        <v>0</v>
      </c>
      <c r="J118" s="314" t="str">
        <f>IF('★R5.9.30まで【施設用】施設内療養者一覧'!B118="","",MAX('★R5.9.30まで【施設用】施設内療養者一覧'!E118,$D$7))</f>
        <v/>
      </c>
      <c r="K118" s="313" t="str">
        <f>IF('★R5.9.30まで【施設用】施設内療養者一覧'!B118="","",MIN('★R5.9.30まで【施設用】施設内療養者一覧'!F118,$F$7,J118+14))</f>
        <v/>
      </c>
      <c r="L118" s="312" t="e">
        <f t="shared" si="22"/>
        <v>#VALUE!</v>
      </c>
      <c r="M118" s="312" t="e">
        <f t="shared" si="23"/>
        <v>#VALUE!</v>
      </c>
      <c r="N118" s="312" t="e">
        <f t="shared" si="24"/>
        <v>#VALUE!</v>
      </c>
      <c r="O118" s="312" t="e">
        <f t="shared" si="25"/>
        <v>#VALUE!</v>
      </c>
      <c r="P118" s="312" t="e">
        <f t="shared" si="26"/>
        <v>#VALUE!</v>
      </c>
      <c r="Q118" s="312" t="e">
        <f t="shared" si="27"/>
        <v>#VALUE!</v>
      </c>
      <c r="R118" s="312" t="e">
        <f t="shared" si="28"/>
        <v>#VALUE!</v>
      </c>
      <c r="S118" s="312" t="e">
        <f t="shared" si="29"/>
        <v>#VALUE!</v>
      </c>
      <c r="T118" s="312" t="e">
        <f t="shared" si="30"/>
        <v>#VALUE!</v>
      </c>
      <c r="U118" s="312" t="e">
        <f t="shared" si="31"/>
        <v>#VALUE!</v>
      </c>
      <c r="V118" s="312" t="e">
        <f t="shared" si="32"/>
        <v>#VALUE!</v>
      </c>
      <c r="W118" s="312" t="e">
        <f t="shared" si="33"/>
        <v>#VALUE!</v>
      </c>
      <c r="X118" s="312" t="e">
        <f t="shared" si="34"/>
        <v>#VALUE!</v>
      </c>
      <c r="Y118" s="312" t="e">
        <f t="shared" si="35"/>
        <v>#VALUE!</v>
      </c>
      <c r="Z118" s="312" t="e">
        <f t="shared" si="36"/>
        <v>#VALUE!</v>
      </c>
      <c r="AA118" s="308"/>
      <c r="AB118" s="307"/>
    </row>
    <row r="119" spans="1:28" ht="16.5" customHeight="1">
      <c r="A119" s="319">
        <f t="shared" si="0"/>
        <v>108</v>
      </c>
      <c r="B119" s="314" t="str">
        <f t="shared" si="1"/>
        <v/>
      </c>
      <c r="C119" s="321" t="str">
        <f t="shared" si="37"/>
        <v/>
      </c>
      <c r="D119" s="318" t="str">
        <f t="shared" si="38"/>
        <v/>
      </c>
      <c r="E119" s="320" t="e">
        <f t="shared" si="39"/>
        <v>#VALUE!</v>
      </c>
      <c r="F119" s="310"/>
      <c r="G119" s="310"/>
      <c r="H119" s="316">
        <f t="shared" si="21"/>
        <v>108</v>
      </c>
      <c r="I119" s="315">
        <f>'★R5.9.30まで【施設用】施設内療養者一覧'!B119</f>
        <v>0</v>
      </c>
      <c r="J119" s="314" t="str">
        <f>IF('★R5.9.30まで【施設用】施設内療養者一覧'!B119="","",MAX('★R5.9.30まで【施設用】施設内療養者一覧'!E119,$D$7))</f>
        <v/>
      </c>
      <c r="K119" s="313" t="str">
        <f>IF('★R5.9.30まで【施設用】施設内療養者一覧'!B119="","",MIN('★R5.9.30まで【施設用】施設内療養者一覧'!F119,$F$7,J119+14))</f>
        <v/>
      </c>
      <c r="L119" s="312" t="e">
        <f t="shared" si="22"/>
        <v>#VALUE!</v>
      </c>
      <c r="M119" s="312" t="e">
        <f t="shared" si="23"/>
        <v>#VALUE!</v>
      </c>
      <c r="N119" s="312" t="e">
        <f t="shared" si="24"/>
        <v>#VALUE!</v>
      </c>
      <c r="O119" s="312" t="e">
        <f t="shared" si="25"/>
        <v>#VALUE!</v>
      </c>
      <c r="P119" s="312" t="e">
        <f t="shared" si="26"/>
        <v>#VALUE!</v>
      </c>
      <c r="Q119" s="312" t="e">
        <f t="shared" si="27"/>
        <v>#VALUE!</v>
      </c>
      <c r="R119" s="312" t="e">
        <f t="shared" si="28"/>
        <v>#VALUE!</v>
      </c>
      <c r="S119" s="312" t="e">
        <f t="shared" si="29"/>
        <v>#VALUE!</v>
      </c>
      <c r="T119" s="312" t="e">
        <f t="shared" si="30"/>
        <v>#VALUE!</v>
      </c>
      <c r="U119" s="312" t="e">
        <f t="shared" si="31"/>
        <v>#VALUE!</v>
      </c>
      <c r="V119" s="312" t="e">
        <f t="shared" si="32"/>
        <v>#VALUE!</v>
      </c>
      <c r="W119" s="312" t="e">
        <f t="shared" si="33"/>
        <v>#VALUE!</v>
      </c>
      <c r="X119" s="312" t="e">
        <f t="shared" si="34"/>
        <v>#VALUE!</v>
      </c>
      <c r="Y119" s="312" t="e">
        <f t="shared" si="35"/>
        <v>#VALUE!</v>
      </c>
      <c r="Z119" s="312" t="e">
        <f t="shared" si="36"/>
        <v>#VALUE!</v>
      </c>
      <c r="AA119" s="308"/>
      <c r="AB119" s="307"/>
    </row>
    <row r="120" spans="1:28" ht="16.5" customHeight="1">
      <c r="A120" s="319">
        <f t="shared" si="0"/>
        <v>109</v>
      </c>
      <c r="B120" s="314" t="str">
        <f t="shared" si="1"/>
        <v/>
      </c>
      <c r="C120" s="321" t="str">
        <f t="shared" si="37"/>
        <v/>
      </c>
      <c r="D120" s="318" t="str">
        <f t="shared" si="38"/>
        <v/>
      </c>
      <c r="E120" s="320" t="e">
        <f t="shared" si="39"/>
        <v>#VALUE!</v>
      </c>
      <c r="F120" s="310"/>
      <c r="G120" s="310"/>
      <c r="H120" s="316">
        <f t="shared" si="21"/>
        <v>109</v>
      </c>
      <c r="I120" s="315">
        <f>'★R5.9.30まで【施設用】施設内療養者一覧'!B120</f>
        <v>0</v>
      </c>
      <c r="J120" s="314" t="str">
        <f>IF('★R5.9.30まで【施設用】施設内療養者一覧'!B120="","",MAX('★R5.9.30まで【施設用】施設内療養者一覧'!E120,$D$7))</f>
        <v/>
      </c>
      <c r="K120" s="313" t="str">
        <f>IF('★R5.9.30まで【施設用】施設内療養者一覧'!B120="","",MIN('★R5.9.30まで【施設用】施設内療養者一覧'!F120,$F$7,J120+14))</f>
        <v/>
      </c>
      <c r="L120" s="312" t="e">
        <f t="shared" si="22"/>
        <v>#VALUE!</v>
      </c>
      <c r="M120" s="312" t="e">
        <f t="shared" si="23"/>
        <v>#VALUE!</v>
      </c>
      <c r="N120" s="312" t="e">
        <f t="shared" si="24"/>
        <v>#VALUE!</v>
      </c>
      <c r="O120" s="312" t="e">
        <f t="shared" si="25"/>
        <v>#VALUE!</v>
      </c>
      <c r="P120" s="312" t="e">
        <f t="shared" si="26"/>
        <v>#VALUE!</v>
      </c>
      <c r="Q120" s="312" t="e">
        <f t="shared" si="27"/>
        <v>#VALUE!</v>
      </c>
      <c r="R120" s="312" t="e">
        <f t="shared" si="28"/>
        <v>#VALUE!</v>
      </c>
      <c r="S120" s="312" t="e">
        <f t="shared" si="29"/>
        <v>#VALUE!</v>
      </c>
      <c r="T120" s="312" t="e">
        <f t="shared" si="30"/>
        <v>#VALUE!</v>
      </c>
      <c r="U120" s="312" t="e">
        <f t="shared" si="31"/>
        <v>#VALUE!</v>
      </c>
      <c r="V120" s="312" t="e">
        <f t="shared" si="32"/>
        <v>#VALUE!</v>
      </c>
      <c r="W120" s="312" t="e">
        <f t="shared" si="33"/>
        <v>#VALUE!</v>
      </c>
      <c r="X120" s="312" t="e">
        <f t="shared" si="34"/>
        <v>#VALUE!</v>
      </c>
      <c r="Y120" s="312" t="e">
        <f t="shared" si="35"/>
        <v>#VALUE!</v>
      </c>
      <c r="Z120" s="312" t="e">
        <f t="shared" si="36"/>
        <v>#VALUE!</v>
      </c>
      <c r="AA120" s="308"/>
      <c r="AB120" s="307"/>
    </row>
    <row r="121" spans="1:28" ht="16.5" customHeight="1">
      <c r="A121" s="319">
        <f t="shared" si="0"/>
        <v>110</v>
      </c>
      <c r="B121" s="314" t="str">
        <f t="shared" si="1"/>
        <v/>
      </c>
      <c r="C121" s="321" t="str">
        <f t="shared" si="37"/>
        <v/>
      </c>
      <c r="D121" s="318" t="str">
        <f t="shared" si="38"/>
        <v/>
      </c>
      <c r="E121" s="320" t="e">
        <f t="shared" si="39"/>
        <v>#VALUE!</v>
      </c>
      <c r="F121" s="310"/>
      <c r="G121" s="310"/>
      <c r="H121" s="316">
        <f t="shared" si="21"/>
        <v>110</v>
      </c>
      <c r="I121" s="315">
        <f>'★R5.9.30まで【施設用】施設内療養者一覧'!B121</f>
        <v>0</v>
      </c>
      <c r="J121" s="314" t="str">
        <f>IF('★R5.9.30まで【施設用】施設内療養者一覧'!B121="","",MAX('★R5.9.30まで【施設用】施設内療養者一覧'!E121,$D$7))</f>
        <v/>
      </c>
      <c r="K121" s="313" t="str">
        <f>IF('★R5.9.30まで【施設用】施設内療養者一覧'!B121="","",MIN('★R5.9.30まで【施設用】施設内療養者一覧'!F121,$F$7,J121+14))</f>
        <v/>
      </c>
      <c r="L121" s="312" t="e">
        <f t="shared" si="22"/>
        <v>#VALUE!</v>
      </c>
      <c r="M121" s="312" t="e">
        <f t="shared" si="23"/>
        <v>#VALUE!</v>
      </c>
      <c r="N121" s="312" t="e">
        <f t="shared" si="24"/>
        <v>#VALUE!</v>
      </c>
      <c r="O121" s="312" t="e">
        <f t="shared" si="25"/>
        <v>#VALUE!</v>
      </c>
      <c r="P121" s="312" t="e">
        <f t="shared" si="26"/>
        <v>#VALUE!</v>
      </c>
      <c r="Q121" s="312" t="e">
        <f t="shared" si="27"/>
        <v>#VALUE!</v>
      </c>
      <c r="R121" s="312" t="e">
        <f t="shared" si="28"/>
        <v>#VALUE!</v>
      </c>
      <c r="S121" s="312" t="e">
        <f t="shared" si="29"/>
        <v>#VALUE!</v>
      </c>
      <c r="T121" s="312" t="e">
        <f t="shared" si="30"/>
        <v>#VALUE!</v>
      </c>
      <c r="U121" s="312" t="e">
        <f t="shared" si="31"/>
        <v>#VALUE!</v>
      </c>
      <c r="V121" s="312" t="e">
        <f t="shared" si="32"/>
        <v>#VALUE!</v>
      </c>
      <c r="W121" s="312" t="e">
        <f t="shared" si="33"/>
        <v>#VALUE!</v>
      </c>
      <c r="X121" s="312" t="e">
        <f t="shared" si="34"/>
        <v>#VALUE!</v>
      </c>
      <c r="Y121" s="312" t="e">
        <f t="shared" si="35"/>
        <v>#VALUE!</v>
      </c>
      <c r="Z121" s="312" t="e">
        <f t="shared" si="36"/>
        <v>#VALUE!</v>
      </c>
      <c r="AA121" s="308"/>
      <c r="AB121" s="307"/>
    </row>
    <row r="122" spans="1:28" ht="16.5" customHeight="1">
      <c r="A122" s="319">
        <f t="shared" si="0"/>
        <v>111</v>
      </c>
      <c r="B122" s="314" t="str">
        <f t="shared" si="1"/>
        <v/>
      </c>
      <c r="C122" s="321" t="str">
        <f t="shared" si="37"/>
        <v/>
      </c>
      <c r="D122" s="318" t="str">
        <f t="shared" si="38"/>
        <v/>
      </c>
      <c r="E122" s="320" t="e">
        <f t="shared" si="39"/>
        <v>#VALUE!</v>
      </c>
      <c r="F122" s="310"/>
      <c r="G122" s="310"/>
      <c r="H122" s="316">
        <f t="shared" si="21"/>
        <v>111</v>
      </c>
      <c r="I122" s="315">
        <f>'★R5.9.30まで【施設用】施設内療養者一覧'!B122</f>
        <v>0</v>
      </c>
      <c r="J122" s="314" t="str">
        <f>IF('★R5.9.30まで【施設用】施設内療養者一覧'!B122="","",MAX('★R5.9.30まで【施設用】施設内療養者一覧'!E122,$D$7))</f>
        <v/>
      </c>
      <c r="K122" s="313" t="str">
        <f>IF('★R5.9.30まで【施設用】施設内療養者一覧'!B122="","",MIN('★R5.9.30まで【施設用】施設内療養者一覧'!F122,$F$7,J122+14))</f>
        <v/>
      </c>
      <c r="L122" s="312" t="e">
        <f t="shared" si="22"/>
        <v>#VALUE!</v>
      </c>
      <c r="M122" s="312" t="e">
        <f t="shared" si="23"/>
        <v>#VALUE!</v>
      </c>
      <c r="N122" s="312" t="e">
        <f t="shared" si="24"/>
        <v>#VALUE!</v>
      </c>
      <c r="O122" s="312" t="e">
        <f t="shared" si="25"/>
        <v>#VALUE!</v>
      </c>
      <c r="P122" s="312" t="e">
        <f t="shared" si="26"/>
        <v>#VALUE!</v>
      </c>
      <c r="Q122" s="312" t="e">
        <f t="shared" si="27"/>
        <v>#VALUE!</v>
      </c>
      <c r="R122" s="312" t="e">
        <f t="shared" si="28"/>
        <v>#VALUE!</v>
      </c>
      <c r="S122" s="312" t="e">
        <f t="shared" si="29"/>
        <v>#VALUE!</v>
      </c>
      <c r="T122" s="312" t="e">
        <f t="shared" si="30"/>
        <v>#VALUE!</v>
      </c>
      <c r="U122" s="312" t="e">
        <f t="shared" si="31"/>
        <v>#VALUE!</v>
      </c>
      <c r="V122" s="312" t="e">
        <f t="shared" si="32"/>
        <v>#VALUE!</v>
      </c>
      <c r="W122" s="312" t="e">
        <f t="shared" si="33"/>
        <v>#VALUE!</v>
      </c>
      <c r="X122" s="312" t="e">
        <f t="shared" si="34"/>
        <v>#VALUE!</v>
      </c>
      <c r="Y122" s="312" t="e">
        <f t="shared" si="35"/>
        <v>#VALUE!</v>
      </c>
      <c r="Z122" s="312" t="e">
        <f t="shared" si="36"/>
        <v>#VALUE!</v>
      </c>
      <c r="AA122" s="308"/>
      <c r="AB122" s="307"/>
    </row>
    <row r="123" spans="1:28" ht="16.5" customHeight="1">
      <c r="A123" s="319">
        <f t="shared" si="0"/>
        <v>112</v>
      </c>
      <c r="B123" s="314" t="str">
        <f t="shared" si="1"/>
        <v/>
      </c>
      <c r="C123" s="321" t="str">
        <f t="shared" si="37"/>
        <v/>
      </c>
      <c r="D123" s="318" t="str">
        <f t="shared" si="38"/>
        <v/>
      </c>
      <c r="E123" s="320" t="e">
        <f t="shared" si="39"/>
        <v>#VALUE!</v>
      </c>
      <c r="F123" s="310"/>
      <c r="G123" s="310"/>
      <c r="H123" s="316">
        <f t="shared" si="21"/>
        <v>112</v>
      </c>
      <c r="I123" s="315">
        <f>'★R5.9.30まで【施設用】施設内療養者一覧'!B123</f>
        <v>0</v>
      </c>
      <c r="J123" s="314" t="str">
        <f>IF('★R5.9.30まで【施設用】施設内療養者一覧'!B123="","",MAX('★R5.9.30まで【施設用】施設内療養者一覧'!E123,$D$7))</f>
        <v/>
      </c>
      <c r="K123" s="313" t="str">
        <f>IF('★R5.9.30まで【施設用】施設内療養者一覧'!B123="","",MIN('★R5.9.30まで【施設用】施設内療養者一覧'!F123,$F$7,J123+14))</f>
        <v/>
      </c>
      <c r="L123" s="312" t="e">
        <f t="shared" si="22"/>
        <v>#VALUE!</v>
      </c>
      <c r="M123" s="312" t="e">
        <f t="shared" si="23"/>
        <v>#VALUE!</v>
      </c>
      <c r="N123" s="312" t="e">
        <f t="shared" si="24"/>
        <v>#VALUE!</v>
      </c>
      <c r="O123" s="312" t="e">
        <f t="shared" si="25"/>
        <v>#VALUE!</v>
      </c>
      <c r="P123" s="312" t="e">
        <f t="shared" si="26"/>
        <v>#VALUE!</v>
      </c>
      <c r="Q123" s="312" t="e">
        <f t="shared" si="27"/>
        <v>#VALUE!</v>
      </c>
      <c r="R123" s="312" t="e">
        <f t="shared" si="28"/>
        <v>#VALUE!</v>
      </c>
      <c r="S123" s="312" t="e">
        <f t="shared" si="29"/>
        <v>#VALUE!</v>
      </c>
      <c r="T123" s="312" t="e">
        <f t="shared" si="30"/>
        <v>#VALUE!</v>
      </c>
      <c r="U123" s="312" t="e">
        <f t="shared" si="31"/>
        <v>#VALUE!</v>
      </c>
      <c r="V123" s="312" t="e">
        <f t="shared" si="32"/>
        <v>#VALUE!</v>
      </c>
      <c r="W123" s="312" t="e">
        <f t="shared" si="33"/>
        <v>#VALUE!</v>
      </c>
      <c r="X123" s="312" t="e">
        <f t="shared" si="34"/>
        <v>#VALUE!</v>
      </c>
      <c r="Y123" s="312" t="e">
        <f t="shared" si="35"/>
        <v>#VALUE!</v>
      </c>
      <c r="Z123" s="312" t="e">
        <f t="shared" si="36"/>
        <v>#VALUE!</v>
      </c>
      <c r="AA123" s="308"/>
      <c r="AB123" s="307"/>
    </row>
    <row r="124" spans="1:28" ht="16.5" customHeight="1">
      <c r="A124" s="319">
        <f t="shared" si="0"/>
        <v>113</v>
      </c>
      <c r="B124" s="314" t="str">
        <f t="shared" si="1"/>
        <v/>
      </c>
      <c r="C124" s="321" t="str">
        <f t="shared" si="37"/>
        <v/>
      </c>
      <c r="D124" s="318" t="str">
        <f t="shared" si="38"/>
        <v/>
      </c>
      <c r="E124" s="320" t="e">
        <f t="shared" si="39"/>
        <v>#VALUE!</v>
      </c>
      <c r="F124" s="310"/>
      <c r="G124" s="310"/>
      <c r="H124" s="316">
        <f t="shared" si="21"/>
        <v>113</v>
      </c>
      <c r="I124" s="315">
        <f>'★R5.9.30まで【施設用】施設内療養者一覧'!B124</f>
        <v>0</v>
      </c>
      <c r="J124" s="314" t="str">
        <f>IF('★R5.9.30まで【施設用】施設内療養者一覧'!B124="","",MAX('★R5.9.30まで【施設用】施設内療養者一覧'!E124,$D$7))</f>
        <v/>
      </c>
      <c r="K124" s="313" t="str">
        <f>IF('★R5.9.30まで【施設用】施設内療養者一覧'!B124="","",MIN('★R5.9.30まで【施設用】施設内療養者一覧'!F124,$F$7,J124+14))</f>
        <v/>
      </c>
      <c r="L124" s="312" t="e">
        <f t="shared" si="22"/>
        <v>#VALUE!</v>
      </c>
      <c r="M124" s="312" t="e">
        <f t="shared" si="23"/>
        <v>#VALUE!</v>
      </c>
      <c r="N124" s="312" t="e">
        <f t="shared" si="24"/>
        <v>#VALUE!</v>
      </c>
      <c r="O124" s="312" t="e">
        <f t="shared" si="25"/>
        <v>#VALUE!</v>
      </c>
      <c r="P124" s="312" t="e">
        <f t="shared" si="26"/>
        <v>#VALUE!</v>
      </c>
      <c r="Q124" s="312" t="e">
        <f t="shared" si="27"/>
        <v>#VALUE!</v>
      </c>
      <c r="R124" s="312" t="e">
        <f t="shared" si="28"/>
        <v>#VALUE!</v>
      </c>
      <c r="S124" s="312" t="e">
        <f t="shared" si="29"/>
        <v>#VALUE!</v>
      </c>
      <c r="T124" s="312" t="e">
        <f t="shared" si="30"/>
        <v>#VALUE!</v>
      </c>
      <c r="U124" s="312" t="e">
        <f t="shared" si="31"/>
        <v>#VALUE!</v>
      </c>
      <c r="V124" s="312" t="e">
        <f t="shared" si="32"/>
        <v>#VALUE!</v>
      </c>
      <c r="W124" s="312" t="e">
        <f t="shared" si="33"/>
        <v>#VALUE!</v>
      </c>
      <c r="X124" s="312" t="e">
        <f t="shared" si="34"/>
        <v>#VALUE!</v>
      </c>
      <c r="Y124" s="312" t="e">
        <f t="shared" si="35"/>
        <v>#VALUE!</v>
      </c>
      <c r="Z124" s="312" t="e">
        <f t="shared" si="36"/>
        <v>#VALUE!</v>
      </c>
      <c r="AA124" s="308"/>
      <c r="AB124" s="307"/>
    </row>
    <row r="125" spans="1:28" ht="16.5" customHeight="1">
      <c r="A125" s="319">
        <f t="shared" si="0"/>
        <v>114</v>
      </c>
      <c r="B125" s="314" t="str">
        <f t="shared" si="1"/>
        <v/>
      </c>
      <c r="C125" s="321" t="str">
        <f t="shared" si="37"/>
        <v/>
      </c>
      <c r="D125" s="318" t="str">
        <f t="shared" si="38"/>
        <v/>
      </c>
      <c r="E125" s="320" t="e">
        <f t="shared" si="39"/>
        <v>#VALUE!</v>
      </c>
      <c r="F125" s="310"/>
      <c r="G125" s="310"/>
      <c r="H125" s="316">
        <f t="shared" si="21"/>
        <v>114</v>
      </c>
      <c r="I125" s="315">
        <f>'★R5.9.30まで【施設用】施設内療養者一覧'!B125</f>
        <v>0</v>
      </c>
      <c r="J125" s="314" t="str">
        <f>IF('★R5.9.30まで【施設用】施設内療養者一覧'!B125="","",MAX('★R5.9.30まで【施設用】施設内療養者一覧'!E125,$D$7))</f>
        <v/>
      </c>
      <c r="K125" s="313" t="str">
        <f>IF('★R5.9.30まで【施設用】施設内療養者一覧'!B125="","",MIN('★R5.9.30まで【施設用】施設内療養者一覧'!F125,$F$7,J125+14))</f>
        <v/>
      </c>
      <c r="L125" s="312" t="e">
        <f t="shared" si="22"/>
        <v>#VALUE!</v>
      </c>
      <c r="M125" s="312" t="e">
        <f t="shared" si="23"/>
        <v>#VALUE!</v>
      </c>
      <c r="N125" s="312" t="e">
        <f t="shared" si="24"/>
        <v>#VALUE!</v>
      </c>
      <c r="O125" s="312" t="e">
        <f t="shared" si="25"/>
        <v>#VALUE!</v>
      </c>
      <c r="P125" s="312" t="e">
        <f t="shared" si="26"/>
        <v>#VALUE!</v>
      </c>
      <c r="Q125" s="312" t="e">
        <f t="shared" si="27"/>
        <v>#VALUE!</v>
      </c>
      <c r="R125" s="312" t="e">
        <f t="shared" si="28"/>
        <v>#VALUE!</v>
      </c>
      <c r="S125" s="312" t="e">
        <f t="shared" si="29"/>
        <v>#VALUE!</v>
      </c>
      <c r="T125" s="312" t="e">
        <f t="shared" si="30"/>
        <v>#VALUE!</v>
      </c>
      <c r="U125" s="312" t="e">
        <f t="shared" si="31"/>
        <v>#VALUE!</v>
      </c>
      <c r="V125" s="312" t="e">
        <f t="shared" si="32"/>
        <v>#VALUE!</v>
      </c>
      <c r="W125" s="312" t="e">
        <f t="shared" si="33"/>
        <v>#VALUE!</v>
      </c>
      <c r="X125" s="312" t="e">
        <f t="shared" si="34"/>
        <v>#VALUE!</v>
      </c>
      <c r="Y125" s="312" t="e">
        <f t="shared" si="35"/>
        <v>#VALUE!</v>
      </c>
      <c r="Z125" s="312" t="e">
        <f t="shared" si="36"/>
        <v>#VALUE!</v>
      </c>
      <c r="AA125" s="308"/>
      <c r="AB125" s="307"/>
    </row>
    <row r="126" spans="1:28" ht="16.5" customHeight="1">
      <c r="A126" s="319">
        <f t="shared" si="0"/>
        <v>115</v>
      </c>
      <c r="B126" s="314" t="str">
        <f t="shared" si="1"/>
        <v/>
      </c>
      <c r="C126" s="321" t="str">
        <f t="shared" si="37"/>
        <v/>
      </c>
      <c r="D126" s="318" t="str">
        <f t="shared" si="38"/>
        <v/>
      </c>
      <c r="E126" s="320" t="e">
        <f t="shared" si="39"/>
        <v>#VALUE!</v>
      </c>
      <c r="F126" s="310"/>
      <c r="G126" s="310"/>
      <c r="H126" s="316">
        <f t="shared" si="21"/>
        <v>115</v>
      </c>
      <c r="I126" s="315">
        <f>'★R5.9.30まで【施設用】施設内療養者一覧'!B126</f>
        <v>0</v>
      </c>
      <c r="J126" s="314" t="str">
        <f>IF('★R5.9.30まで【施設用】施設内療養者一覧'!B126="","",MAX('★R5.9.30まで【施設用】施設内療養者一覧'!E126,$D$7))</f>
        <v/>
      </c>
      <c r="K126" s="313" t="str">
        <f>IF('★R5.9.30まで【施設用】施設内療養者一覧'!B126="","",MIN('★R5.9.30まで【施設用】施設内療養者一覧'!F126,$F$7,J126+14))</f>
        <v/>
      </c>
      <c r="L126" s="312" t="e">
        <f t="shared" si="22"/>
        <v>#VALUE!</v>
      </c>
      <c r="M126" s="312" t="e">
        <f t="shared" si="23"/>
        <v>#VALUE!</v>
      </c>
      <c r="N126" s="312" t="e">
        <f t="shared" si="24"/>
        <v>#VALUE!</v>
      </c>
      <c r="O126" s="312" t="e">
        <f t="shared" si="25"/>
        <v>#VALUE!</v>
      </c>
      <c r="P126" s="312" t="e">
        <f t="shared" si="26"/>
        <v>#VALUE!</v>
      </c>
      <c r="Q126" s="312" t="e">
        <f t="shared" si="27"/>
        <v>#VALUE!</v>
      </c>
      <c r="R126" s="312" t="e">
        <f t="shared" si="28"/>
        <v>#VALUE!</v>
      </c>
      <c r="S126" s="312" t="e">
        <f t="shared" si="29"/>
        <v>#VALUE!</v>
      </c>
      <c r="T126" s="312" t="e">
        <f t="shared" si="30"/>
        <v>#VALUE!</v>
      </c>
      <c r="U126" s="312" t="e">
        <f t="shared" si="31"/>
        <v>#VALUE!</v>
      </c>
      <c r="V126" s="312" t="e">
        <f t="shared" si="32"/>
        <v>#VALUE!</v>
      </c>
      <c r="W126" s="312" t="e">
        <f t="shared" si="33"/>
        <v>#VALUE!</v>
      </c>
      <c r="X126" s="312" t="e">
        <f t="shared" si="34"/>
        <v>#VALUE!</v>
      </c>
      <c r="Y126" s="312" t="e">
        <f t="shared" si="35"/>
        <v>#VALUE!</v>
      </c>
      <c r="Z126" s="312" t="e">
        <f t="shared" si="36"/>
        <v>#VALUE!</v>
      </c>
      <c r="AA126" s="308"/>
      <c r="AB126" s="307"/>
    </row>
    <row r="127" spans="1:28" ht="16.5" customHeight="1">
      <c r="A127" s="319">
        <f t="shared" si="0"/>
        <v>116</v>
      </c>
      <c r="B127" s="314" t="str">
        <f t="shared" si="1"/>
        <v/>
      </c>
      <c r="C127" s="321" t="str">
        <f t="shared" si="37"/>
        <v/>
      </c>
      <c r="D127" s="318" t="str">
        <f t="shared" si="38"/>
        <v/>
      </c>
      <c r="E127" s="320" t="e">
        <f t="shared" si="39"/>
        <v>#VALUE!</v>
      </c>
      <c r="F127" s="310"/>
      <c r="G127" s="310"/>
      <c r="H127" s="316">
        <f t="shared" si="21"/>
        <v>116</v>
      </c>
      <c r="I127" s="315">
        <f>'★R5.9.30まで【施設用】施設内療養者一覧'!B127</f>
        <v>0</v>
      </c>
      <c r="J127" s="314" t="str">
        <f>IF('★R5.9.30まで【施設用】施設内療養者一覧'!B127="","",MAX('★R5.9.30まで【施設用】施設内療養者一覧'!E127,$D$7))</f>
        <v/>
      </c>
      <c r="K127" s="313" t="str">
        <f>IF('★R5.9.30まで【施設用】施設内療養者一覧'!B127="","",MIN('★R5.9.30まで【施設用】施設内療養者一覧'!F127,$F$7,J127+14))</f>
        <v/>
      </c>
      <c r="L127" s="312" t="e">
        <f t="shared" si="22"/>
        <v>#VALUE!</v>
      </c>
      <c r="M127" s="312" t="e">
        <f t="shared" si="23"/>
        <v>#VALUE!</v>
      </c>
      <c r="N127" s="312" t="e">
        <f t="shared" si="24"/>
        <v>#VALUE!</v>
      </c>
      <c r="O127" s="312" t="e">
        <f t="shared" si="25"/>
        <v>#VALUE!</v>
      </c>
      <c r="P127" s="312" t="e">
        <f t="shared" si="26"/>
        <v>#VALUE!</v>
      </c>
      <c r="Q127" s="312" t="e">
        <f t="shared" si="27"/>
        <v>#VALUE!</v>
      </c>
      <c r="R127" s="312" t="e">
        <f t="shared" si="28"/>
        <v>#VALUE!</v>
      </c>
      <c r="S127" s="312" t="e">
        <f t="shared" si="29"/>
        <v>#VALUE!</v>
      </c>
      <c r="T127" s="312" t="e">
        <f t="shared" si="30"/>
        <v>#VALUE!</v>
      </c>
      <c r="U127" s="312" t="e">
        <f t="shared" si="31"/>
        <v>#VALUE!</v>
      </c>
      <c r="V127" s="312" t="e">
        <f t="shared" si="32"/>
        <v>#VALUE!</v>
      </c>
      <c r="W127" s="312" t="e">
        <f t="shared" si="33"/>
        <v>#VALUE!</v>
      </c>
      <c r="X127" s="312" t="e">
        <f t="shared" si="34"/>
        <v>#VALUE!</v>
      </c>
      <c r="Y127" s="312" t="e">
        <f t="shared" si="35"/>
        <v>#VALUE!</v>
      </c>
      <c r="Z127" s="312" t="e">
        <f t="shared" si="36"/>
        <v>#VALUE!</v>
      </c>
      <c r="AA127" s="308"/>
      <c r="AB127" s="307"/>
    </row>
    <row r="128" spans="1:28" ht="16.5" customHeight="1">
      <c r="A128" s="319">
        <f t="shared" si="0"/>
        <v>117</v>
      </c>
      <c r="B128" s="314" t="str">
        <f t="shared" si="1"/>
        <v/>
      </c>
      <c r="C128" s="321" t="str">
        <f t="shared" si="37"/>
        <v/>
      </c>
      <c r="D128" s="318" t="str">
        <f t="shared" si="38"/>
        <v/>
      </c>
      <c r="E128" s="320" t="e">
        <f t="shared" si="39"/>
        <v>#VALUE!</v>
      </c>
      <c r="F128" s="310"/>
      <c r="G128" s="310"/>
      <c r="H128" s="316">
        <f t="shared" si="21"/>
        <v>117</v>
      </c>
      <c r="I128" s="315">
        <f>'★R5.9.30まで【施設用】施設内療養者一覧'!B128</f>
        <v>0</v>
      </c>
      <c r="J128" s="314" t="str">
        <f>IF('★R5.9.30まで【施設用】施設内療養者一覧'!B128="","",MAX('★R5.9.30まで【施設用】施設内療養者一覧'!E128,$D$7))</f>
        <v/>
      </c>
      <c r="K128" s="313" t="str">
        <f>IF('★R5.9.30まで【施設用】施設内療養者一覧'!B128="","",MIN('★R5.9.30まで【施設用】施設内療養者一覧'!F128,$F$7,J128+14))</f>
        <v/>
      </c>
      <c r="L128" s="312" t="e">
        <f t="shared" si="22"/>
        <v>#VALUE!</v>
      </c>
      <c r="M128" s="312" t="e">
        <f t="shared" si="23"/>
        <v>#VALUE!</v>
      </c>
      <c r="N128" s="312" t="e">
        <f t="shared" si="24"/>
        <v>#VALUE!</v>
      </c>
      <c r="O128" s="312" t="e">
        <f t="shared" si="25"/>
        <v>#VALUE!</v>
      </c>
      <c r="P128" s="312" t="e">
        <f t="shared" si="26"/>
        <v>#VALUE!</v>
      </c>
      <c r="Q128" s="312" t="e">
        <f t="shared" si="27"/>
        <v>#VALUE!</v>
      </c>
      <c r="R128" s="312" t="e">
        <f t="shared" si="28"/>
        <v>#VALUE!</v>
      </c>
      <c r="S128" s="312" t="e">
        <f t="shared" si="29"/>
        <v>#VALUE!</v>
      </c>
      <c r="T128" s="312" t="e">
        <f t="shared" si="30"/>
        <v>#VALUE!</v>
      </c>
      <c r="U128" s="312" t="e">
        <f t="shared" si="31"/>
        <v>#VALUE!</v>
      </c>
      <c r="V128" s="312" t="e">
        <f t="shared" si="32"/>
        <v>#VALUE!</v>
      </c>
      <c r="W128" s="312" t="e">
        <f t="shared" si="33"/>
        <v>#VALUE!</v>
      </c>
      <c r="X128" s="312" t="e">
        <f t="shared" si="34"/>
        <v>#VALUE!</v>
      </c>
      <c r="Y128" s="312" t="e">
        <f t="shared" si="35"/>
        <v>#VALUE!</v>
      </c>
      <c r="Z128" s="312" t="e">
        <f t="shared" si="36"/>
        <v>#VALUE!</v>
      </c>
      <c r="AA128" s="308"/>
      <c r="AB128" s="307"/>
    </row>
    <row r="129" spans="1:28" ht="16.5" customHeight="1">
      <c r="A129" s="319">
        <f t="shared" si="0"/>
        <v>118</v>
      </c>
      <c r="B129" s="314" t="str">
        <f t="shared" si="1"/>
        <v/>
      </c>
      <c r="C129" s="321" t="str">
        <f t="shared" si="37"/>
        <v/>
      </c>
      <c r="D129" s="318" t="str">
        <f t="shared" si="38"/>
        <v/>
      </c>
      <c r="E129" s="320" t="e">
        <f t="shared" si="39"/>
        <v>#VALUE!</v>
      </c>
      <c r="F129" s="310"/>
      <c r="G129" s="310"/>
      <c r="H129" s="316">
        <f t="shared" si="21"/>
        <v>118</v>
      </c>
      <c r="I129" s="315">
        <f>'★R5.9.30まで【施設用】施設内療養者一覧'!B129</f>
        <v>0</v>
      </c>
      <c r="J129" s="314" t="str">
        <f>IF('★R5.9.30まで【施設用】施設内療養者一覧'!B129="","",MAX('★R5.9.30まで【施設用】施設内療養者一覧'!E129,$D$7))</f>
        <v/>
      </c>
      <c r="K129" s="313" t="str">
        <f>IF('★R5.9.30まで【施設用】施設内療養者一覧'!B129="","",MIN('★R5.9.30まで【施設用】施設内療養者一覧'!F129,$F$7,J129+14))</f>
        <v/>
      </c>
      <c r="L129" s="312" t="e">
        <f t="shared" si="22"/>
        <v>#VALUE!</v>
      </c>
      <c r="M129" s="312" t="e">
        <f t="shared" si="23"/>
        <v>#VALUE!</v>
      </c>
      <c r="N129" s="312" t="e">
        <f t="shared" si="24"/>
        <v>#VALUE!</v>
      </c>
      <c r="O129" s="312" t="e">
        <f t="shared" si="25"/>
        <v>#VALUE!</v>
      </c>
      <c r="P129" s="312" t="e">
        <f t="shared" si="26"/>
        <v>#VALUE!</v>
      </c>
      <c r="Q129" s="312" t="e">
        <f t="shared" si="27"/>
        <v>#VALUE!</v>
      </c>
      <c r="R129" s="312" t="e">
        <f t="shared" si="28"/>
        <v>#VALUE!</v>
      </c>
      <c r="S129" s="312" t="e">
        <f t="shared" si="29"/>
        <v>#VALUE!</v>
      </c>
      <c r="T129" s="312" t="e">
        <f t="shared" si="30"/>
        <v>#VALUE!</v>
      </c>
      <c r="U129" s="312" t="e">
        <f t="shared" si="31"/>
        <v>#VALUE!</v>
      </c>
      <c r="V129" s="312" t="e">
        <f t="shared" si="32"/>
        <v>#VALUE!</v>
      </c>
      <c r="W129" s="312" t="e">
        <f t="shared" si="33"/>
        <v>#VALUE!</v>
      </c>
      <c r="X129" s="312" t="e">
        <f t="shared" si="34"/>
        <v>#VALUE!</v>
      </c>
      <c r="Y129" s="312" t="e">
        <f t="shared" si="35"/>
        <v>#VALUE!</v>
      </c>
      <c r="Z129" s="312" t="e">
        <f t="shared" si="36"/>
        <v>#VALUE!</v>
      </c>
      <c r="AA129" s="308"/>
      <c r="AB129" s="307"/>
    </row>
    <row r="130" spans="1:28" ht="16.5" customHeight="1">
      <c r="A130" s="319">
        <f t="shared" si="0"/>
        <v>119</v>
      </c>
      <c r="B130" s="314" t="str">
        <f t="shared" si="1"/>
        <v/>
      </c>
      <c r="C130" s="321" t="str">
        <f t="shared" si="37"/>
        <v/>
      </c>
      <c r="D130" s="318" t="str">
        <f t="shared" si="38"/>
        <v/>
      </c>
      <c r="E130" s="320" t="e">
        <f t="shared" si="39"/>
        <v>#VALUE!</v>
      </c>
      <c r="F130" s="310"/>
      <c r="G130" s="310"/>
      <c r="H130" s="316">
        <f t="shared" si="21"/>
        <v>119</v>
      </c>
      <c r="I130" s="315">
        <f>'★R5.9.30まで【施設用】施設内療養者一覧'!B130</f>
        <v>0</v>
      </c>
      <c r="J130" s="314" t="str">
        <f>IF('★R5.9.30まで【施設用】施設内療養者一覧'!B130="","",MAX('★R5.9.30まで【施設用】施設内療養者一覧'!E130,$D$7))</f>
        <v/>
      </c>
      <c r="K130" s="313" t="str">
        <f>IF('★R5.9.30まで【施設用】施設内療養者一覧'!B130="","",MIN('★R5.9.30まで【施設用】施設内療養者一覧'!F130,$F$7,J130+14))</f>
        <v/>
      </c>
      <c r="L130" s="312" t="e">
        <f t="shared" si="22"/>
        <v>#VALUE!</v>
      </c>
      <c r="M130" s="312" t="e">
        <f t="shared" si="23"/>
        <v>#VALUE!</v>
      </c>
      <c r="N130" s="312" t="e">
        <f t="shared" si="24"/>
        <v>#VALUE!</v>
      </c>
      <c r="O130" s="312" t="e">
        <f t="shared" si="25"/>
        <v>#VALUE!</v>
      </c>
      <c r="P130" s="312" t="e">
        <f t="shared" si="26"/>
        <v>#VALUE!</v>
      </c>
      <c r="Q130" s="312" t="e">
        <f t="shared" si="27"/>
        <v>#VALUE!</v>
      </c>
      <c r="R130" s="312" t="e">
        <f t="shared" si="28"/>
        <v>#VALUE!</v>
      </c>
      <c r="S130" s="312" t="e">
        <f t="shared" si="29"/>
        <v>#VALUE!</v>
      </c>
      <c r="T130" s="312" t="e">
        <f t="shared" si="30"/>
        <v>#VALUE!</v>
      </c>
      <c r="U130" s="312" t="e">
        <f t="shared" si="31"/>
        <v>#VALUE!</v>
      </c>
      <c r="V130" s="312" t="e">
        <f t="shared" si="32"/>
        <v>#VALUE!</v>
      </c>
      <c r="W130" s="312" t="e">
        <f t="shared" si="33"/>
        <v>#VALUE!</v>
      </c>
      <c r="X130" s="312" t="e">
        <f t="shared" si="34"/>
        <v>#VALUE!</v>
      </c>
      <c r="Y130" s="312" t="e">
        <f t="shared" si="35"/>
        <v>#VALUE!</v>
      </c>
      <c r="Z130" s="312" t="e">
        <f t="shared" si="36"/>
        <v>#VALUE!</v>
      </c>
      <c r="AA130" s="308"/>
      <c r="AB130" s="307"/>
    </row>
    <row r="131" spans="1:28" ht="16.5" customHeight="1">
      <c r="A131" s="319">
        <f t="shared" si="0"/>
        <v>120</v>
      </c>
      <c r="B131" s="314" t="str">
        <f t="shared" si="1"/>
        <v/>
      </c>
      <c r="C131" s="321" t="str">
        <f t="shared" si="37"/>
        <v/>
      </c>
      <c r="D131" s="318" t="str">
        <f t="shared" si="38"/>
        <v/>
      </c>
      <c r="E131" s="320" t="e">
        <f t="shared" si="39"/>
        <v>#VALUE!</v>
      </c>
      <c r="F131" s="310"/>
      <c r="G131" s="310"/>
      <c r="H131" s="316">
        <f t="shared" si="21"/>
        <v>120</v>
      </c>
      <c r="I131" s="315">
        <f>'★R5.9.30まで【施設用】施設内療養者一覧'!B131</f>
        <v>0</v>
      </c>
      <c r="J131" s="314" t="str">
        <f>IF('★R5.9.30まで【施設用】施設内療養者一覧'!B131="","",MAX('★R5.9.30まで【施設用】施設内療養者一覧'!E131,$D$7))</f>
        <v/>
      </c>
      <c r="K131" s="313" t="str">
        <f>IF('★R5.9.30まで【施設用】施設内療養者一覧'!B131="","",MIN('★R5.9.30まで【施設用】施設内療養者一覧'!F131,$F$7,J131+14))</f>
        <v/>
      </c>
      <c r="L131" s="312" t="e">
        <f t="shared" si="22"/>
        <v>#VALUE!</v>
      </c>
      <c r="M131" s="312" t="e">
        <f t="shared" si="23"/>
        <v>#VALUE!</v>
      </c>
      <c r="N131" s="312" t="e">
        <f t="shared" si="24"/>
        <v>#VALUE!</v>
      </c>
      <c r="O131" s="312" t="e">
        <f t="shared" si="25"/>
        <v>#VALUE!</v>
      </c>
      <c r="P131" s="312" t="e">
        <f t="shared" si="26"/>
        <v>#VALUE!</v>
      </c>
      <c r="Q131" s="312" t="e">
        <f t="shared" si="27"/>
        <v>#VALUE!</v>
      </c>
      <c r="R131" s="312" t="e">
        <f t="shared" si="28"/>
        <v>#VALUE!</v>
      </c>
      <c r="S131" s="312" t="e">
        <f t="shared" si="29"/>
        <v>#VALUE!</v>
      </c>
      <c r="T131" s="312" t="e">
        <f t="shared" si="30"/>
        <v>#VALUE!</v>
      </c>
      <c r="U131" s="312" t="e">
        <f t="shared" si="31"/>
        <v>#VALUE!</v>
      </c>
      <c r="V131" s="312" t="e">
        <f t="shared" si="32"/>
        <v>#VALUE!</v>
      </c>
      <c r="W131" s="312" t="e">
        <f t="shared" si="33"/>
        <v>#VALUE!</v>
      </c>
      <c r="X131" s="312" t="e">
        <f t="shared" si="34"/>
        <v>#VALUE!</v>
      </c>
      <c r="Y131" s="312" t="e">
        <f t="shared" si="35"/>
        <v>#VALUE!</v>
      </c>
      <c r="Z131" s="312" t="e">
        <f t="shared" si="36"/>
        <v>#VALUE!</v>
      </c>
      <c r="AA131" s="308"/>
      <c r="AB131" s="307"/>
    </row>
    <row r="132" spans="1:28" ht="16.5" customHeight="1">
      <c r="A132" s="319">
        <f t="shared" si="0"/>
        <v>121</v>
      </c>
      <c r="B132" s="314" t="str">
        <f t="shared" si="1"/>
        <v/>
      </c>
      <c r="C132" s="321" t="str">
        <f t="shared" si="37"/>
        <v/>
      </c>
      <c r="D132" s="318" t="str">
        <f t="shared" si="38"/>
        <v/>
      </c>
      <c r="E132" s="320" t="e">
        <f t="shared" si="39"/>
        <v>#VALUE!</v>
      </c>
      <c r="F132" s="310"/>
      <c r="G132" s="310"/>
      <c r="H132" s="316">
        <f t="shared" si="21"/>
        <v>121</v>
      </c>
      <c r="I132" s="315">
        <f>'★R5.9.30まで【施設用】施設内療養者一覧'!B132</f>
        <v>0</v>
      </c>
      <c r="J132" s="314" t="str">
        <f>IF('★R5.9.30まで【施設用】施設内療養者一覧'!B132="","",MAX('★R5.9.30まで【施設用】施設内療養者一覧'!E132,$D$7))</f>
        <v/>
      </c>
      <c r="K132" s="313" t="str">
        <f>IF('★R5.9.30まで【施設用】施設内療養者一覧'!B132="","",MIN('★R5.9.30まで【施設用】施設内療養者一覧'!F132,$F$7,J132+14))</f>
        <v/>
      </c>
      <c r="L132" s="312" t="e">
        <f t="shared" si="22"/>
        <v>#VALUE!</v>
      </c>
      <c r="M132" s="312" t="e">
        <f t="shared" si="23"/>
        <v>#VALUE!</v>
      </c>
      <c r="N132" s="312" t="e">
        <f t="shared" si="24"/>
        <v>#VALUE!</v>
      </c>
      <c r="O132" s="312" t="e">
        <f t="shared" si="25"/>
        <v>#VALUE!</v>
      </c>
      <c r="P132" s="312" t="e">
        <f t="shared" si="26"/>
        <v>#VALUE!</v>
      </c>
      <c r="Q132" s="312" t="e">
        <f t="shared" si="27"/>
        <v>#VALUE!</v>
      </c>
      <c r="R132" s="312" t="e">
        <f t="shared" si="28"/>
        <v>#VALUE!</v>
      </c>
      <c r="S132" s="312" t="e">
        <f t="shared" si="29"/>
        <v>#VALUE!</v>
      </c>
      <c r="T132" s="312" t="e">
        <f t="shared" si="30"/>
        <v>#VALUE!</v>
      </c>
      <c r="U132" s="312" t="e">
        <f t="shared" si="31"/>
        <v>#VALUE!</v>
      </c>
      <c r="V132" s="312" t="e">
        <f t="shared" si="32"/>
        <v>#VALUE!</v>
      </c>
      <c r="W132" s="312" t="e">
        <f t="shared" si="33"/>
        <v>#VALUE!</v>
      </c>
      <c r="X132" s="312" t="e">
        <f t="shared" si="34"/>
        <v>#VALUE!</v>
      </c>
      <c r="Y132" s="312" t="e">
        <f t="shared" si="35"/>
        <v>#VALUE!</v>
      </c>
      <c r="Z132" s="312" t="e">
        <f t="shared" si="36"/>
        <v>#VALUE!</v>
      </c>
      <c r="AA132" s="308"/>
      <c r="AB132" s="307"/>
    </row>
    <row r="133" spans="1:28" ht="16.5" customHeight="1">
      <c r="A133" s="319">
        <f t="shared" si="0"/>
        <v>122</v>
      </c>
      <c r="B133" s="314" t="str">
        <f t="shared" si="1"/>
        <v/>
      </c>
      <c r="C133" s="321" t="str">
        <f t="shared" si="37"/>
        <v/>
      </c>
      <c r="D133" s="318" t="str">
        <f t="shared" si="38"/>
        <v/>
      </c>
      <c r="E133" s="320" t="e">
        <f t="shared" si="39"/>
        <v>#VALUE!</v>
      </c>
      <c r="F133" s="310"/>
      <c r="G133" s="310"/>
      <c r="H133" s="316">
        <f t="shared" si="21"/>
        <v>122</v>
      </c>
      <c r="I133" s="315">
        <f>'★R5.9.30まで【施設用】施設内療養者一覧'!B133</f>
        <v>0</v>
      </c>
      <c r="J133" s="314" t="str">
        <f>IF('★R5.9.30まで【施設用】施設内療養者一覧'!B133="","",MAX('★R5.9.30まで【施設用】施設内療養者一覧'!E133,$D$7))</f>
        <v/>
      </c>
      <c r="K133" s="313" t="str">
        <f>IF('★R5.9.30まで【施設用】施設内療養者一覧'!B133="","",MIN('★R5.9.30まで【施設用】施設内療養者一覧'!F133,$F$7,J133+14))</f>
        <v/>
      </c>
      <c r="L133" s="312" t="e">
        <f t="shared" si="22"/>
        <v>#VALUE!</v>
      </c>
      <c r="M133" s="312" t="e">
        <f t="shared" si="23"/>
        <v>#VALUE!</v>
      </c>
      <c r="N133" s="312" t="e">
        <f t="shared" si="24"/>
        <v>#VALUE!</v>
      </c>
      <c r="O133" s="312" t="e">
        <f t="shared" si="25"/>
        <v>#VALUE!</v>
      </c>
      <c r="P133" s="312" t="e">
        <f t="shared" si="26"/>
        <v>#VALUE!</v>
      </c>
      <c r="Q133" s="312" t="e">
        <f t="shared" si="27"/>
        <v>#VALUE!</v>
      </c>
      <c r="R133" s="312" t="e">
        <f t="shared" si="28"/>
        <v>#VALUE!</v>
      </c>
      <c r="S133" s="312" t="e">
        <f t="shared" si="29"/>
        <v>#VALUE!</v>
      </c>
      <c r="T133" s="312" t="e">
        <f t="shared" si="30"/>
        <v>#VALUE!</v>
      </c>
      <c r="U133" s="312" t="e">
        <f t="shared" si="31"/>
        <v>#VALUE!</v>
      </c>
      <c r="V133" s="312" t="e">
        <f t="shared" si="32"/>
        <v>#VALUE!</v>
      </c>
      <c r="W133" s="312" t="e">
        <f t="shared" si="33"/>
        <v>#VALUE!</v>
      </c>
      <c r="X133" s="312" t="e">
        <f t="shared" si="34"/>
        <v>#VALUE!</v>
      </c>
      <c r="Y133" s="312" t="e">
        <f t="shared" si="35"/>
        <v>#VALUE!</v>
      </c>
      <c r="Z133" s="312" t="e">
        <f t="shared" si="36"/>
        <v>#VALUE!</v>
      </c>
      <c r="AA133" s="308"/>
      <c r="AB133" s="307"/>
    </row>
    <row r="134" spans="1:28" ht="16.5" customHeight="1">
      <c r="A134" s="319">
        <f t="shared" si="0"/>
        <v>123</v>
      </c>
      <c r="B134" s="314" t="str">
        <f t="shared" si="1"/>
        <v/>
      </c>
      <c r="C134" s="321" t="str">
        <f t="shared" si="37"/>
        <v/>
      </c>
      <c r="D134" s="318" t="str">
        <f t="shared" si="38"/>
        <v/>
      </c>
      <c r="E134" s="320" t="e">
        <f t="shared" si="39"/>
        <v>#VALUE!</v>
      </c>
      <c r="F134" s="310"/>
      <c r="G134" s="310"/>
      <c r="H134" s="316">
        <f t="shared" si="21"/>
        <v>123</v>
      </c>
      <c r="I134" s="315">
        <f>'★R5.9.30まで【施設用】施設内療養者一覧'!B134</f>
        <v>0</v>
      </c>
      <c r="J134" s="314" t="str">
        <f>IF('★R5.9.30まで【施設用】施設内療養者一覧'!B134="","",MAX('★R5.9.30まで【施設用】施設内療養者一覧'!E134,$D$7))</f>
        <v/>
      </c>
      <c r="K134" s="313" t="str">
        <f>IF('★R5.9.30まで【施設用】施設内療養者一覧'!B134="","",MIN('★R5.9.30まで【施設用】施設内療養者一覧'!F134,$F$7,J134+14))</f>
        <v/>
      </c>
      <c r="L134" s="312" t="e">
        <f t="shared" si="22"/>
        <v>#VALUE!</v>
      </c>
      <c r="M134" s="312" t="e">
        <f t="shared" si="23"/>
        <v>#VALUE!</v>
      </c>
      <c r="N134" s="312" t="e">
        <f t="shared" si="24"/>
        <v>#VALUE!</v>
      </c>
      <c r="O134" s="312" t="e">
        <f t="shared" si="25"/>
        <v>#VALUE!</v>
      </c>
      <c r="P134" s="312" t="e">
        <f t="shared" si="26"/>
        <v>#VALUE!</v>
      </c>
      <c r="Q134" s="312" t="e">
        <f t="shared" si="27"/>
        <v>#VALUE!</v>
      </c>
      <c r="R134" s="312" t="e">
        <f t="shared" si="28"/>
        <v>#VALUE!</v>
      </c>
      <c r="S134" s="312" t="e">
        <f t="shared" si="29"/>
        <v>#VALUE!</v>
      </c>
      <c r="T134" s="312" t="e">
        <f t="shared" si="30"/>
        <v>#VALUE!</v>
      </c>
      <c r="U134" s="312" t="e">
        <f t="shared" si="31"/>
        <v>#VALUE!</v>
      </c>
      <c r="V134" s="312" t="e">
        <f t="shared" si="32"/>
        <v>#VALUE!</v>
      </c>
      <c r="W134" s="312" t="e">
        <f t="shared" si="33"/>
        <v>#VALUE!</v>
      </c>
      <c r="X134" s="312" t="e">
        <f t="shared" si="34"/>
        <v>#VALUE!</v>
      </c>
      <c r="Y134" s="312" t="e">
        <f t="shared" si="35"/>
        <v>#VALUE!</v>
      </c>
      <c r="Z134" s="312" t="e">
        <f t="shared" si="36"/>
        <v>#VALUE!</v>
      </c>
      <c r="AA134" s="308"/>
      <c r="AB134" s="307"/>
    </row>
    <row r="135" spans="1:28" ht="16.5" customHeight="1">
      <c r="A135" s="319">
        <f t="shared" si="0"/>
        <v>124</v>
      </c>
      <c r="B135" s="314" t="str">
        <f t="shared" si="1"/>
        <v/>
      </c>
      <c r="C135" s="321" t="str">
        <f t="shared" si="37"/>
        <v/>
      </c>
      <c r="D135" s="318" t="str">
        <f t="shared" si="38"/>
        <v/>
      </c>
      <c r="E135" s="320" t="e">
        <f t="shared" si="39"/>
        <v>#VALUE!</v>
      </c>
      <c r="F135" s="310"/>
      <c r="G135" s="310"/>
      <c r="H135" s="316">
        <f t="shared" si="21"/>
        <v>124</v>
      </c>
      <c r="I135" s="315">
        <f>'★R5.9.30まで【施設用】施設内療養者一覧'!B135</f>
        <v>0</v>
      </c>
      <c r="J135" s="314" t="str">
        <f>IF('★R5.9.30まで【施設用】施設内療養者一覧'!B135="","",MAX('★R5.9.30まで【施設用】施設内療養者一覧'!E135,$D$7))</f>
        <v/>
      </c>
      <c r="K135" s="313" t="str">
        <f>IF('★R5.9.30まで【施設用】施設内療養者一覧'!B135="","",MIN('★R5.9.30まで【施設用】施設内療養者一覧'!F135,$F$7,J135+14))</f>
        <v/>
      </c>
      <c r="L135" s="312" t="e">
        <f t="shared" si="22"/>
        <v>#VALUE!</v>
      </c>
      <c r="M135" s="312" t="e">
        <f t="shared" si="23"/>
        <v>#VALUE!</v>
      </c>
      <c r="N135" s="312" t="e">
        <f t="shared" si="24"/>
        <v>#VALUE!</v>
      </c>
      <c r="O135" s="312" t="e">
        <f t="shared" si="25"/>
        <v>#VALUE!</v>
      </c>
      <c r="P135" s="312" t="e">
        <f t="shared" si="26"/>
        <v>#VALUE!</v>
      </c>
      <c r="Q135" s="312" t="e">
        <f t="shared" si="27"/>
        <v>#VALUE!</v>
      </c>
      <c r="R135" s="312" t="e">
        <f t="shared" si="28"/>
        <v>#VALUE!</v>
      </c>
      <c r="S135" s="312" t="e">
        <f t="shared" si="29"/>
        <v>#VALUE!</v>
      </c>
      <c r="T135" s="312" t="e">
        <f t="shared" si="30"/>
        <v>#VALUE!</v>
      </c>
      <c r="U135" s="312" t="e">
        <f t="shared" si="31"/>
        <v>#VALUE!</v>
      </c>
      <c r="V135" s="312" t="e">
        <f t="shared" si="32"/>
        <v>#VALUE!</v>
      </c>
      <c r="W135" s="312" t="e">
        <f t="shared" si="33"/>
        <v>#VALUE!</v>
      </c>
      <c r="X135" s="312" t="e">
        <f t="shared" si="34"/>
        <v>#VALUE!</v>
      </c>
      <c r="Y135" s="312" t="e">
        <f t="shared" si="35"/>
        <v>#VALUE!</v>
      </c>
      <c r="Z135" s="312" t="e">
        <f t="shared" si="36"/>
        <v>#VALUE!</v>
      </c>
      <c r="AA135" s="308"/>
      <c r="AB135" s="307"/>
    </row>
    <row r="136" spans="1:28" ht="16.5" customHeight="1">
      <c r="A136" s="319">
        <f t="shared" si="0"/>
        <v>125</v>
      </c>
      <c r="B136" s="314" t="str">
        <f t="shared" si="1"/>
        <v/>
      </c>
      <c r="C136" s="321" t="str">
        <f t="shared" si="37"/>
        <v/>
      </c>
      <c r="D136" s="318" t="str">
        <f t="shared" si="38"/>
        <v/>
      </c>
      <c r="E136" s="320" t="e">
        <f t="shared" si="39"/>
        <v>#VALUE!</v>
      </c>
      <c r="F136" s="310"/>
      <c r="G136" s="310"/>
      <c r="H136" s="316">
        <f t="shared" si="21"/>
        <v>125</v>
      </c>
      <c r="I136" s="315">
        <f>'★R5.9.30まで【施設用】施設内療養者一覧'!B136</f>
        <v>0</v>
      </c>
      <c r="J136" s="314" t="str">
        <f>IF('★R5.9.30まで【施設用】施設内療養者一覧'!B136="","",MAX('★R5.9.30まで【施設用】施設内療養者一覧'!E136,$D$7))</f>
        <v/>
      </c>
      <c r="K136" s="313" t="str">
        <f>IF('★R5.9.30まで【施設用】施設内療養者一覧'!B136="","",MIN('★R5.9.30まで【施設用】施設内療養者一覧'!F136,$F$7,J136+14))</f>
        <v/>
      </c>
      <c r="L136" s="312" t="e">
        <f t="shared" si="22"/>
        <v>#VALUE!</v>
      </c>
      <c r="M136" s="312" t="e">
        <f t="shared" si="23"/>
        <v>#VALUE!</v>
      </c>
      <c r="N136" s="312" t="e">
        <f t="shared" si="24"/>
        <v>#VALUE!</v>
      </c>
      <c r="O136" s="312" t="e">
        <f t="shared" si="25"/>
        <v>#VALUE!</v>
      </c>
      <c r="P136" s="312" t="e">
        <f t="shared" si="26"/>
        <v>#VALUE!</v>
      </c>
      <c r="Q136" s="312" t="e">
        <f t="shared" si="27"/>
        <v>#VALUE!</v>
      </c>
      <c r="R136" s="312" t="e">
        <f t="shared" si="28"/>
        <v>#VALUE!</v>
      </c>
      <c r="S136" s="312" t="e">
        <f t="shared" si="29"/>
        <v>#VALUE!</v>
      </c>
      <c r="T136" s="312" t="e">
        <f t="shared" si="30"/>
        <v>#VALUE!</v>
      </c>
      <c r="U136" s="312" t="e">
        <f t="shared" si="31"/>
        <v>#VALUE!</v>
      </c>
      <c r="V136" s="312" t="e">
        <f t="shared" si="32"/>
        <v>#VALUE!</v>
      </c>
      <c r="W136" s="312" t="e">
        <f t="shared" si="33"/>
        <v>#VALUE!</v>
      </c>
      <c r="X136" s="312" t="e">
        <f t="shared" si="34"/>
        <v>#VALUE!</v>
      </c>
      <c r="Y136" s="312" t="e">
        <f t="shared" si="35"/>
        <v>#VALUE!</v>
      </c>
      <c r="Z136" s="312" t="e">
        <f t="shared" si="36"/>
        <v>#VALUE!</v>
      </c>
      <c r="AA136" s="308"/>
      <c r="AB136" s="307"/>
    </row>
    <row r="137" spans="1:28" ht="16.5" customHeight="1">
      <c r="A137" s="319">
        <f t="shared" si="0"/>
        <v>126</v>
      </c>
      <c r="B137" s="314" t="str">
        <f t="shared" si="1"/>
        <v/>
      </c>
      <c r="C137" s="321" t="str">
        <f t="shared" si="37"/>
        <v/>
      </c>
      <c r="D137" s="318" t="str">
        <f t="shared" si="38"/>
        <v/>
      </c>
      <c r="E137" s="368" t="e">
        <f t="shared" si="39"/>
        <v>#VALUE!</v>
      </c>
      <c r="F137" s="370"/>
      <c r="G137" s="310"/>
      <c r="H137" s="316">
        <f t="shared" si="21"/>
        <v>126</v>
      </c>
      <c r="I137" s="315">
        <f>'★R5.9.30まで【施設用】施設内療養者一覧'!B137</f>
        <v>0</v>
      </c>
      <c r="J137" s="314" t="str">
        <f>IF('★R5.9.30まで【施設用】施設内療養者一覧'!B137="","",MAX('★R5.9.30まで【施設用】施設内療養者一覧'!E137,$D$7))</f>
        <v/>
      </c>
      <c r="K137" s="313" t="str">
        <f>IF('★R5.9.30まで【施設用】施設内療養者一覧'!B137="","",MIN('★R5.9.30まで【施設用】施設内療養者一覧'!F137,$F$7,J137+14))</f>
        <v/>
      </c>
      <c r="L137" s="312" t="e">
        <f t="shared" si="22"/>
        <v>#VALUE!</v>
      </c>
      <c r="M137" s="312" t="e">
        <f t="shared" si="23"/>
        <v>#VALUE!</v>
      </c>
      <c r="N137" s="312" t="e">
        <f t="shared" si="24"/>
        <v>#VALUE!</v>
      </c>
      <c r="O137" s="312" t="e">
        <f t="shared" si="25"/>
        <v>#VALUE!</v>
      </c>
      <c r="P137" s="312" t="e">
        <f t="shared" si="26"/>
        <v>#VALUE!</v>
      </c>
      <c r="Q137" s="312" t="e">
        <f t="shared" si="27"/>
        <v>#VALUE!</v>
      </c>
      <c r="R137" s="312" t="e">
        <f t="shared" si="28"/>
        <v>#VALUE!</v>
      </c>
      <c r="S137" s="312" t="e">
        <f t="shared" si="29"/>
        <v>#VALUE!</v>
      </c>
      <c r="T137" s="312" t="e">
        <f t="shared" si="30"/>
        <v>#VALUE!</v>
      </c>
      <c r="U137" s="312" t="e">
        <f t="shared" si="31"/>
        <v>#VALUE!</v>
      </c>
      <c r="V137" s="312" t="e">
        <f t="shared" si="32"/>
        <v>#VALUE!</v>
      </c>
      <c r="W137" s="312" t="e">
        <f t="shared" si="33"/>
        <v>#VALUE!</v>
      </c>
      <c r="X137" s="312" t="e">
        <f t="shared" si="34"/>
        <v>#VALUE!</v>
      </c>
      <c r="Y137" s="312" t="e">
        <f t="shared" si="35"/>
        <v>#VALUE!</v>
      </c>
      <c r="Z137" s="312" t="e">
        <f t="shared" si="36"/>
        <v>#VALUE!</v>
      </c>
      <c r="AA137" s="308"/>
      <c r="AB137" s="307"/>
    </row>
    <row r="138" spans="1:28" ht="16.5" customHeight="1">
      <c r="A138" s="319">
        <f t="shared" si="0"/>
        <v>127</v>
      </c>
      <c r="B138" s="314" t="str">
        <f t="shared" si="1"/>
        <v/>
      </c>
      <c r="C138" s="321" t="str">
        <f t="shared" si="37"/>
        <v/>
      </c>
      <c r="D138" s="318" t="str">
        <f t="shared" si="38"/>
        <v/>
      </c>
      <c r="E138" s="368" t="e">
        <f t="shared" si="39"/>
        <v>#VALUE!</v>
      </c>
      <c r="F138" s="370"/>
      <c r="G138" s="310"/>
      <c r="H138" s="316">
        <f t="shared" si="21"/>
        <v>127</v>
      </c>
      <c r="I138" s="315">
        <f>'★R5.9.30まで【施設用】施設内療養者一覧'!B138</f>
        <v>0</v>
      </c>
      <c r="J138" s="314" t="str">
        <f>IF('★R5.9.30まで【施設用】施設内療養者一覧'!B138="","",MAX('★R5.9.30まで【施設用】施設内療養者一覧'!E138,$D$7))</f>
        <v/>
      </c>
      <c r="K138" s="313" t="str">
        <f>IF('★R5.9.30まで【施設用】施設内療養者一覧'!B138="","",MIN('★R5.9.30まで【施設用】施設内療養者一覧'!F138,$F$7,J138+14))</f>
        <v/>
      </c>
      <c r="L138" s="312" t="e">
        <f t="shared" si="22"/>
        <v>#VALUE!</v>
      </c>
      <c r="M138" s="312" t="e">
        <f t="shared" si="23"/>
        <v>#VALUE!</v>
      </c>
      <c r="N138" s="312" t="e">
        <f t="shared" si="24"/>
        <v>#VALUE!</v>
      </c>
      <c r="O138" s="312" t="e">
        <f t="shared" si="25"/>
        <v>#VALUE!</v>
      </c>
      <c r="P138" s="312" t="e">
        <f t="shared" si="26"/>
        <v>#VALUE!</v>
      </c>
      <c r="Q138" s="312" t="e">
        <f t="shared" si="27"/>
        <v>#VALUE!</v>
      </c>
      <c r="R138" s="312" t="e">
        <f t="shared" si="28"/>
        <v>#VALUE!</v>
      </c>
      <c r="S138" s="312" t="e">
        <f t="shared" si="29"/>
        <v>#VALUE!</v>
      </c>
      <c r="T138" s="312" t="e">
        <f t="shared" si="30"/>
        <v>#VALUE!</v>
      </c>
      <c r="U138" s="312" t="e">
        <f t="shared" si="31"/>
        <v>#VALUE!</v>
      </c>
      <c r="V138" s="312" t="e">
        <f t="shared" si="32"/>
        <v>#VALUE!</v>
      </c>
      <c r="W138" s="312" t="e">
        <f t="shared" si="33"/>
        <v>#VALUE!</v>
      </c>
      <c r="X138" s="312" t="e">
        <f t="shared" si="34"/>
        <v>#VALUE!</v>
      </c>
      <c r="Y138" s="312" t="e">
        <f t="shared" si="35"/>
        <v>#VALUE!</v>
      </c>
      <c r="Z138" s="312" t="e">
        <f t="shared" si="36"/>
        <v>#VALUE!</v>
      </c>
      <c r="AA138" s="308"/>
      <c r="AB138" s="307"/>
    </row>
    <row r="139" spans="1:28" ht="16.5" customHeight="1">
      <c r="A139" s="319">
        <f t="shared" si="0"/>
        <v>128</v>
      </c>
      <c r="B139" s="314" t="str">
        <f t="shared" si="1"/>
        <v/>
      </c>
      <c r="C139" s="321" t="str">
        <f t="shared" si="37"/>
        <v/>
      </c>
      <c r="D139" s="318" t="str">
        <f t="shared" si="38"/>
        <v/>
      </c>
      <c r="E139" s="368" t="e">
        <f t="shared" si="39"/>
        <v>#VALUE!</v>
      </c>
      <c r="F139" s="370"/>
      <c r="G139" s="310"/>
      <c r="H139" s="316">
        <f t="shared" si="21"/>
        <v>128</v>
      </c>
      <c r="I139" s="315">
        <f>'★R5.9.30まで【施設用】施設内療養者一覧'!B139</f>
        <v>0</v>
      </c>
      <c r="J139" s="314" t="str">
        <f>IF('★R5.9.30まで【施設用】施設内療養者一覧'!B139="","",MAX('★R5.9.30まで【施設用】施設内療養者一覧'!E139,$D$7))</f>
        <v/>
      </c>
      <c r="K139" s="313" t="str">
        <f>IF('★R5.9.30まで【施設用】施設内療養者一覧'!B139="","",MIN('★R5.9.30まで【施設用】施設内療養者一覧'!F139,$F$7,J139+14))</f>
        <v/>
      </c>
      <c r="L139" s="312" t="e">
        <f t="shared" si="22"/>
        <v>#VALUE!</v>
      </c>
      <c r="M139" s="312" t="e">
        <f t="shared" si="23"/>
        <v>#VALUE!</v>
      </c>
      <c r="N139" s="312" t="e">
        <f t="shared" si="24"/>
        <v>#VALUE!</v>
      </c>
      <c r="O139" s="312" t="e">
        <f t="shared" si="25"/>
        <v>#VALUE!</v>
      </c>
      <c r="P139" s="312" t="e">
        <f t="shared" si="26"/>
        <v>#VALUE!</v>
      </c>
      <c r="Q139" s="312" t="e">
        <f t="shared" si="27"/>
        <v>#VALUE!</v>
      </c>
      <c r="R139" s="312" t="e">
        <f t="shared" si="28"/>
        <v>#VALUE!</v>
      </c>
      <c r="S139" s="312" t="e">
        <f t="shared" si="29"/>
        <v>#VALUE!</v>
      </c>
      <c r="T139" s="312" t="e">
        <f t="shared" si="30"/>
        <v>#VALUE!</v>
      </c>
      <c r="U139" s="312" t="e">
        <f t="shared" si="31"/>
        <v>#VALUE!</v>
      </c>
      <c r="V139" s="312" t="e">
        <f t="shared" si="32"/>
        <v>#VALUE!</v>
      </c>
      <c r="W139" s="312" t="e">
        <f t="shared" si="33"/>
        <v>#VALUE!</v>
      </c>
      <c r="X139" s="312" t="e">
        <f t="shared" si="34"/>
        <v>#VALUE!</v>
      </c>
      <c r="Y139" s="312" t="e">
        <f t="shared" si="35"/>
        <v>#VALUE!</v>
      </c>
      <c r="Z139" s="312" t="e">
        <f t="shared" si="36"/>
        <v>#VALUE!</v>
      </c>
      <c r="AA139" s="308"/>
      <c r="AB139" s="307"/>
    </row>
    <row r="140" spans="1:28" ht="16.5" customHeight="1">
      <c r="A140" s="319">
        <f t="shared" si="0"/>
        <v>129</v>
      </c>
      <c r="B140" s="314" t="str">
        <f>IF($D$8+ROW(B139)-11&gt;$F$8,"",$D$8+ROW(B139)-11)</f>
        <v/>
      </c>
      <c r="C140" s="321" t="str">
        <f t="shared" si="37"/>
        <v/>
      </c>
      <c r="D140" s="318" t="str">
        <f t="shared" si="38"/>
        <v/>
      </c>
      <c r="E140" s="368" t="e">
        <f t="shared" si="39"/>
        <v>#VALUE!</v>
      </c>
      <c r="F140" s="370"/>
      <c r="G140" s="310"/>
      <c r="H140" s="316">
        <f t="shared" si="21"/>
        <v>129</v>
      </c>
      <c r="I140" s="315">
        <f>'★R5.9.30まで【施設用】施設内療養者一覧'!B140</f>
        <v>0</v>
      </c>
      <c r="J140" s="314" t="str">
        <f>IF('★R5.9.30まで【施設用】施設内療養者一覧'!B140="","",MAX('★R5.9.30まで【施設用】施設内療養者一覧'!E140,$D$7))</f>
        <v/>
      </c>
      <c r="K140" s="313" t="str">
        <f>IF('★R5.9.30まで【施設用】施設内療養者一覧'!B140="","",MIN('★R5.9.30まで【施設用】施設内療養者一覧'!F140,$F$7,J140+14))</f>
        <v/>
      </c>
      <c r="L140" s="312" t="e">
        <f t="shared" si="22"/>
        <v>#VALUE!</v>
      </c>
      <c r="M140" s="312" t="e">
        <f t="shared" si="23"/>
        <v>#VALUE!</v>
      </c>
      <c r="N140" s="312" t="e">
        <f t="shared" si="24"/>
        <v>#VALUE!</v>
      </c>
      <c r="O140" s="312" t="e">
        <f t="shared" si="25"/>
        <v>#VALUE!</v>
      </c>
      <c r="P140" s="312" t="e">
        <f t="shared" si="26"/>
        <v>#VALUE!</v>
      </c>
      <c r="Q140" s="312" t="e">
        <f t="shared" si="27"/>
        <v>#VALUE!</v>
      </c>
      <c r="R140" s="312" t="e">
        <f t="shared" si="28"/>
        <v>#VALUE!</v>
      </c>
      <c r="S140" s="312" t="e">
        <f t="shared" si="29"/>
        <v>#VALUE!</v>
      </c>
      <c r="T140" s="312" t="e">
        <f t="shared" si="30"/>
        <v>#VALUE!</v>
      </c>
      <c r="U140" s="312" t="e">
        <f t="shared" si="31"/>
        <v>#VALUE!</v>
      </c>
      <c r="V140" s="312" t="e">
        <f t="shared" si="32"/>
        <v>#VALUE!</v>
      </c>
      <c r="W140" s="312" t="e">
        <f t="shared" si="33"/>
        <v>#VALUE!</v>
      </c>
      <c r="X140" s="312" t="e">
        <f t="shared" si="34"/>
        <v>#VALUE!</v>
      </c>
      <c r="Y140" s="312" t="e">
        <f t="shared" si="35"/>
        <v>#VALUE!</v>
      </c>
      <c r="Z140" s="312" t="e">
        <f t="shared" si="36"/>
        <v>#VALUE!</v>
      </c>
      <c r="AA140" s="308"/>
      <c r="AB140" s="307"/>
    </row>
    <row r="141" spans="1:28" ht="16.5" customHeight="1" thickBot="1">
      <c r="A141" s="317">
        <f t="shared" si="0"/>
        <v>130</v>
      </c>
      <c r="B141" s="314" t="str">
        <f>IF($D$8+ROW(B140)-11&gt;$F$8,"",$D$8+ROW(B140)-11)</f>
        <v/>
      </c>
      <c r="C141" s="321" t="str">
        <f t="shared" si="37"/>
        <v/>
      </c>
      <c r="D141" s="318" t="str">
        <f t="shared" si="38"/>
        <v/>
      </c>
      <c r="E141" s="368" t="e">
        <f t="shared" si="39"/>
        <v>#VALUE!</v>
      </c>
      <c r="F141" s="370"/>
      <c r="G141" s="310"/>
      <c r="H141" s="316">
        <f>ROW()-11</f>
        <v>130</v>
      </c>
      <c r="I141" s="315">
        <f>'★R5.9.30まで【施設用】施設内療養者一覧'!B141</f>
        <v>0</v>
      </c>
      <c r="J141" s="314" t="str">
        <f>IF('★R5.9.30まで【施設用】施設内療養者一覧'!B141="","",MAX('★R5.9.30まで【施設用】施設内療養者一覧'!E141,$D$7))</f>
        <v/>
      </c>
      <c r="K141" s="313" t="str">
        <f>IF('★R5.9.30まで【施設用】施設内療養者一覧'!B141="","",MIN('★R5.9.30まで【施設用】施設内療養者一覧'!F141,$F$7,J141+14))</f>
        <v/>
      </c>
      <c r="L141" s="312" t="e">
        <f>IF(J141+COLUMN(I141)-9&gt;K141,"",J141+COLUMN(I141)-9)</f>
        <v>#VALUE!</v>
      </c>
      <c r="M141" s="312" t="e">
        <f>IF(J141+COLUMN(J141)-9&gt;K141,"",J141+COLUMN(J141)-9)</f>
        <v>#VALUE!</v>
      </c>
      <c r="N141" s="312" t="e">
        <f>IF(J141+COLUMN(K141)-9&gt;K141,"",J141+COLUMN(K141)-9)</f>
        <v>#VALUE!</v>
      </c>
      <c r="O141" s="312" t="e">
        <f>IF(J141+COLUMN(L141)-9&gt;K141,"",J141+COLUMN(L141)-9)</f>
        <v>#VALUE!</v>
      </c>
      <c r="P141" s="312" t="e">
        <f>IF(J141+COLUMN(M141)-9&gt;K141,"",J141+COLUMN(M141)-9)</f>
        <v>#VALUE!</v>
      </c>
      <c r="Q141" s="312" t="e">
        <f>IF(J141+COLUMN(N141)-9&gt;K141,"",J141+COLUMN(N141)-9)</f>
        <v>#VALUE!</v>
      </c>
      <c r="R141" s="312" t="e">
        <f>IF(J141+COLUMN(O141)-9&gt;K141,"",J141+COLUMN(O141)-9)</f>
        <v>#VALUE!</v>
      </c>
      <c r="S141" s="312" t="e">
        <f>IF(J141+COLUMN(P141)-9&gt;K141,"",J141+COLUMN(P141)-9)</f>
        <v>#VALUE!</v>
      </c>
      <c r="T141" s="312" t="e">
        <f>IF(J141+COLUMN(Q141)-9&gt;K141,"",J141+COLUMN(Q141)-9)</f>
        <v>#VALUE!</v>
      </c>
      <c r="U141" s="312" t="e">
        <f>IF(J141+COLUMN(R141)-9&gt;K141,"",J141+COLUMN(R141)-9)</f>
        <v>#VALUE!</v>
      </c>
      <c r="V141" s="312" t="e">
        <f>IF(J141+COLUMN(S141)-9&gt;K141,"",J141+COLUMN(S141)-9)</f>
        <v>#VALUE!</v>
      </c>
      <c r="W141" s="312" t="e">
        <f>IF(J141+COLUMN(T141)-9&gt;K141,"",J141+COLUMN(T141)-9)</f>
        <v>#VALUE!</v>
      </c>
      <c r="X141" s="312" t="e">
        <f>IF(J141+COLUMN(U141)-9&gt;K141,"",J141+COLUMN(U141)-9)</f>
        <v>#VALUE!</v>
      </c>
      <c r="Y141" s="312" t="e">
        <f>IF(J141+COLUMN(V141)-9&gt;K141,"",J141+COLUMN(V141)-9)</f>
        <v>#VALUE!</v>
      </c>
      <c r="Z141" s="312" t="e">
        <f>IF(J141+COLUMN(W141)-9&gt;K141,"",J141+COLUMN(W141)-9)</f>
        <v>#VALUE!</v>
      </c>
      <c r="AA141" s="308"/>
      <c r="AB141" s="307"/>
    </row>
    <row r="142" spans="1:28" ht="16.5" customHeight="1" thickTop="1">
      <c r="A142" s="774" t="s">
        <v>378</v>
      </c>
      <c r="B142" s="775"/>
      <c r="C142" s="776"/>
      <c r="D142" s="311">
        <f>SUM(D12:D141)</f>
        <v>0</v>
      </c>
      <c r="E142" s="369">
        <f>_xlfn.AGGREGATE(9,6,E12:E141)</f>
        <v>0</v>
      </c>
      <c r="F142" s="370"/>
      <c r="G142" s="310"/>
      <c r="AA142" s="308"/>
      <c r="AB142" s="307"/>
    </row>
    <row r="143" spans="1:28" ht="31.5" customHeight="1">
      <c r="A143" s="309" t="s">
        <v>377</v>
      </c>
      <c r="B143" s="309"/>
      <c r="C143" s="309"/>
      <c r="D143" s="309"/>
      <c r="E143" s="309"/>
      <c r="F143" s="309"/>
      <c r="G143" s="309"/>
    </row>
    <row r="146" spans="8:20" ht="18.600000000000001">
      <c r="H146" s="309"/>
      <c r="I146" s="309"/>
      <c r="J146" s="309"/>
      <c r="K146" s="309"/>
      <c r="L146" s="309"/>
      <c r="M146" s="308"/>
      <c r="N146" s="308"/>
      <c r="O146" s="308"/>
      <c r="P146" s="308"/>
      <c r="Q146" s="308"/>
      <c r="R146" s="308"/>
      <c r="S146" s="308"/>
      <c r="T146" s="307"/>
    </row>
  </sheetData>
  <mergeCells count="13">
    <mergeCell ref="A10:F10"/>
    <mergeCell ref="A142:C142"/>
    <mergeCell ref="A2:F2"/>
    <mergeCell ref="A4:B5"/>
    <mergeCell ref="C4:D5"/>
    <mergeCell ref="A7:B7"/>
    <mergeCell ref="A8:B8"/>
    <mergeCell ref="F14:F16"/>
    <mergeCell ref="H10:H11"/>
    <mergeCell ref="I10:I11"/>
    <mergeCell ref="J10:K10"/>
    <mergeCell ref="L10:Z10"/>
    <mergeCell ref="H1:Z5"/>
  </mergeCells>
  <phoneticPr fontId="2"/>
  <conditionalFormatting sqref="L12:Z141">
    <cfRule type="containsErrors" dxfId="23" priority="25">
      <formula>ISERROR(L12)</formula>
    </cfRule>
  </conditionalFormatting>
  <conditionalFormatting sqref="C12:D141">
    <cfRule type="containsErrors" dxfId="22" priority="23">
      <formula>ISERROR(C12)</formula>
    </cfRule>
    <cfRule type="containsErrors" priority="24">
      <formula>ISERROR(C12)</formula>
    </cfRule>
  </conditionalFormatting>
  <conditionalFormatting sqref="E12:E141">
    <cfRule type="containsErrors" dxfId="21" priority="21">
      <formula>ISERROR(E12)</formula>
    </cfRule>
  </conditionalFormatting>
  <dataValidations count="1">
    <dataValidation allowBlank="1" showErrorMessage="1" sqref="F14:F16"/>
  </dataValidations>
  <hyperlinks>
    <hyperlink ref="G2" location="'使い方（はじめにお読みください）'!A1" display="使い方に戻る"/>
  </hyperlinks>
  <pageMargins left="0.59055118110236227" right="0.39370078740157483" top="0.19685039370078741" bottom="0.19685039370078741"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23"/>
  <sheetViews>
    <sheetView view="pageBreakPreview" topLeftCell="A10" zoomScale="80" zoomScaleNormal="100" zoomScaleSheetLayoutView="80" workbookViewId="0">
      <selection activeCell="J11" sqref="J11"/>
    </sheetView>
  </sheetViews>
  <sheetFormatPr defaultColWidth="9" defaultRowHeight="14.4"/>
  <cols>
    <col min="1" max="1" width="3.44140625" style="123" customWidth="1"/>
    <col min="2" max="2" width="12.6640625" style="123" customWidth="1"/>
    <col min="3" max="4" width="5.109375" style="124" customWidth="1"/>
    <col min="5" max="6" width="18.6640625" style="124" bestFit="1" customWidth="1"/>
    <col min="7" max="7" width="15.33203125" style="124" customWidth="1"/>
    <col min="8" max="8" width="9.44140625" style="124" customWidth="1"/>
    <col min="9" max="9" width="33.6640625" style="124" customWidth="1"/>
    <col min="10" max="10" width="14.44140625" style="124" customWidth="1"/>
    <col min="11" max="11" width="13.44140625" style="124" customWidth="1"/>
    <col min="12" max="16384" width="9" style="124"/>
  </cols>
  <sheetData>
    <row r="1" spans="1:11" ht="20.25" customHeight="1" thickBot="1">
      <c r="A1" s="146" t="s">
        <v>410</v>
      </c>
      <c r="B1" s="145"/>
    </row>
    <row r="2" spans="1:11" ht="24" customHeight="1" thickBot="1">
      <c r="A2" s="729" t="s">
        <v>516</v>
      </c>
      <c r="B2" s="729"/>
      <c r="C2" s="730"/>
      <c r="D2" s="730"/>
      <c r="E2" s="730"/>
      <c r="F2" s="730"/>
      <c r="G2" s="730"/>
      <c r="H2" s="730"/>
      <c r="I2" s="730"/>
      <c r="J2" s="730"/>
      <c r="K2" s="297" t="s">
        <v>371</v>
      </c>
    </row>
    <row r="3" spans="1:11" ht="24" customHeight="1">
      <c r="C3" s="134"/>
      <c r="D3" s="134"/>
      <c r="E3" s="134"/>
      <c r="F3" s="134"/>
      <c r="G3" s="134"/>
      <c r="H3" s="134"/>
      <c r="I3" s="134"/>
      <c r="J3" s="134"/>
    </row>
    <row r="4" spans="1:11" ht="24" customHeight="1">
      <c r="A4" s="733" t="s">
        <v>196</v>
      </c>
      <c r="B4" s="733"/>
      <c r="C4" s="734"/>
      <c r="D4" s="734"/>
      <c r="E4" s="734"/>
      <c r="F4" s="735"/>
      <c r="G4" s="735"/>
      <c r="H4" s="735"/>
      <c r="I4" s="735"/>
      <c r="J4" s="735"/>
    </row>
    <row r="5" spans="1:11" ht="36.75" customHeight="1" thickBot="1">
      <c r="A5" s="738" t="s">
        <v>119</v>
      </c>
      <c r="B5" s="738"/>
      <c r="C5" s="739"/>
      <c r="D5" s="739"/>
      <c r="E5" s="739"/>
      <c r="F5" s="358" t="s">
        <v>120</v>
      </c>
      <c r="G5" s="742"/>
      <c r="H5" s="743"/>
      <c r="I5" s="135" t="s">
        <v>433</v>
      </c>
      <c r="J5" s="363"/>
    </row>
    <row r="6" spans="1:11" ht="36.75" customHeight="1">
      <c r="F6" s="746" t="s">
        <v>432</v>
      </c>
      <c r="G6" s="747"/>
      <c r="H6" s="748"/>
      <c r="I6" s="359"/>
      <c r="J6" s="360"/>
    </row>
    <row r="7" spans="1:11" ht="36.75" customHeight="1">
      <c r="A7" s="744"/>
      <c r="B7" s="744"/>
      <c r="C7" s="745"/>
      <c r="D7" s="745"/>
      <c r="E7" s="745"/>
      <c r="F7" s="366" t="s">
        <v>435</v>
      </c>
      <c r="G7" s="749"/>
      <c r="H7" s="750"/>
      <c r="I7" s="405" t="s">
        <v>436</v>
      </c>
      <c r="J7" s="140" t="s">
        <v>195</v>
      </c>
    </row>
    <row r="8" spans="1:11" ht="36.75" customHeight="1" thickBot="1">
      <c r="A8" s="731" t="s">
        <v>190</v>
      </c>
      <c r="B8" s="731"/>
      <c r="C8" s="732"/>
      <c r="D8" s="732"/>
      <c r="E8" s="732"/>
      <c r="F8" s="367" t="s">
        <v>434</v>
      </c>
      <c r="G8" s="751"/>
      <c r="H8" s="752"/>
      <c r="I8" s="412" t="s">
        <v>437</v>
      </c>
      <c r="J8" s="362">
        <f>SUM(J12:J69)</f>
        <v>0</v>
      </c>
    </row>
    <row r="9" spans="1:11" ht="54.75" customHeight="1">
      <c r="A9" s="756" t="s">
        <v>193</v>
      </c>
      <c r="B9" s="736" t="s">
        <v>169</v>
      </c>
      <c r="C9" s="736" t="s">
        <v>167</v>
      </c>
      <c r="D9" s="736" t="s">
        <v>168</v>
      </c>
      <c r="E9" s="736" t="s">
        <v>174</v>
      </c>
      <c r="F9" s="761" t="s">
        <v>191</v>
      </c>
      <c r="G9" s="762"/>
      <c r="H9" s="758" t="s">
        <v>192</v>
      </c>
      <c r="I9" s="740" t="s">
        <v>439</v>
      </c>
      <c r="J9" s="759" t="s">
        <v>440</v>
      </c>
    </row>
    <row r="10" spans="1:11" ht="42" customHeight="1">
      <c r="A10" s="757"/>
      <c r="B10" s="737"/>
      <c r="C10" s="737"/>
      <c r="D10" s="737"/>
      <c r="E10" s="737"/>
      <c r="F10" s="413" t="s">
        <v>172</v>
      </c>
      <c r="G10" s="413" t="s">
        <v>173</v>
      </c>
      <c r="H10" s="737"/>
      <c r="I10" s="741"/>
      <c r="J10" s="760"/>
    </row>
    <row r="11" spans="1:11" ht="40.5" customHeight="1">
      <c r="A11" s="137" t="s">
        <v>194</v>
      </c>
      <c r="B11" s="131" t="s">
        <v>171</v>
      </c>
      <c r="C11" s="131" t="s">
        <v>170</v>
      </c>
      <c r="D11" s="131">
        <v>80</v>
      </c>
      <c r="E11" s="132">
        <v>45219</v>
      </c>
      <c r="F11" s="132">
        <v>45223</v>
      </c>
      <c r="G11" s="365" t="s">
        <v>438</v>
      </c>
      <c r="H11" s="133">
        <f t="shared" ref="H11:H122" si="0">DATEDIF(E11,F11,"D")+1</f>
        <v>5</v>
      </c>
      <c r="I11" s="136" t="s">
        <v>186</v>
      </c>
      <c r="J11" s="139">
        <f>IF(AND(COUNTIF(G11,"入院"),H11&gt;14),75000,IF(AND(COUNTIF(G11,"入院"),H11&lt;=14),H11*5000,IF(AND(COUNTIF(G11,"回復"),H11&lt;=14),H11*5000,IF(AND(COUNTIF(G11,"回復"),H11&gt;14),75000,IF(AND(COUNTIF(G11,"回復(無症状者）"),H11&lt;=7),H11*5000,IF(AND(COUNTIF(G11,"回復(無症状者）"),H11&gt;7),35000,IF(AND(COUNTIF(G11,"施設内死亡"),H11&lt;=14),H11*5000,IF(AND(COUNTIF(G11,"施設内死亡"),H11&gt;14),75000,))))))))</f>
        <v>25000</v>
      </c>
    </row>
    <row r="12" spans="1:11" ht="40.5" customHeight="1">
      <c r="A12" s="347">
        <f>ROW()-11</f>
        <v>1</v>
      </c>
      <c r="B12" s="298"/>
      <c r="C12" s="299"/>
      <c r="D12" s="299"/>
      <c r="E12" s="300"/>
      <c r="F12" s="300"/>
      <c r="G12" s="364"/>
      <c r="H12" s="350">
        <f t="shared" si="0"/>
        <v>1</v>
      </c>
      <c r="I12" s="343"/>
      <c r="J12" s="351">
        <f>IF(AND(COUNTIF(G12,"入院"),H12&gt;14),75000,IF(AND(COUNTIF(G12,"入院"),H12&lt;=14),H12*5000,IF(AND(COUNTIF(G12,"回復"),H12&lt;=14),H12*5000,IF(AND(COUNTIF(G12,"回復"),H12&gt;14),75000,IF(AND(COUNTIF(G12,"回復(無症状者）"),H12&lt;=7),H12*5000,IF(AND(COUNTIF(G12,"回復(無症状者）"),H12&gt;7),35000,IF(AND(COUNTIF(G12,"施設内死亡"),H12&lt;=14),H12*5000,IF(AND(COUNTIF(G12,"施設内死亡"),H12&gt;14),75000,))))))))</f>
        <v>0</v>
      </c>
    </row>
    <row r="13" spans="1:11" ht="40.5" customHeight="1">
      <c r="A13" s="347">
        <f t="shared" ref="A13:A76" si="1">ROW()-11</f>
        <v>2</v>
      </c>
      <c r="B13" s="298"/>
      <c r="C13" s="299"/>
      <c r="D13" s="299"/>
      <c r="E13" s="300"/>
      <c r="F13" s="300"/>
      <c r="G13" s="364"/>
      <c r="H13" s="350">
        <f t="shared" si="0"/>
        <v>1</v>
      </c>
      <c r="I13" s="343"/>
      <c r="J13" s="351">
        <f t="shared" ref="J13:J76" si="2">IF(AND(COUNTIF(G13,"入院"),H13&gt;14),75000,IF(AND(COUNTIF(G13,"入院"),H13&lt;=14),H13*5000,IF(AND(COUNTIF(G13,"回復"),H13&lt;=14),H13*5000,IF(AND(COUNTIF(G13,"回復"),H13&gt;14),75000,IF(AND(COUNTIF(G13,"回復(無症状者）"),H13&lt;=7),H13*5000,IF(AND(COUNTIF(G13,"回復(無症状者）"),H13&gt;7),35000,IF(AND(COUNTIF(G13,"施設内死亡"),H13&lt;=14),H13*5000,IF(AND(COUNTIF(G13,"施設内死亡"),H13&gt;14),75000,))))))))</f>
        <v>0</v>
      </c>
    </row>
    <row r="14" spans="1:11" ht="40.5" customHeight="1">
      <c r="A14" s="347">
        <f t="shared" si="1"/>
        <v>3</v>
      </c>
      <c r="B14" s="298"/>
      <c r="C14" s="299"/>
      <c r="D14" s="299"/>
      <c r="E14" s="300"/>
      <c r="F14" s="300"/>
      <c r="G14" s="364"/>
      <c r="H14" s="350">
        <f t="shared" si="0"/>
        <v>1</v>
      </c>
      <c r="I14" s="343"/>
      <c r="J14" s="351">
        <f t="shared" si="2"/>
        <v>0</v>
      </c>
    </row>
    <row r="15" spans="1:11" ht="40.5" customHeight="1">
      <c r="A15" s="347">
        <f t="shared" si="1"/>
        <v>4</v>
      </c>
      <c r="B15" s="298"/>
      <c r="C15" s="299"/>
      <c r="D15" s="299"/>
      <c r="E15" s="300"/>
      <c r="F15" s="300"/>
      <c r="G15" s="364"/>
      <c r="H15" s="350">
        <f t="shared" si="0"/>
        <v>1</v>
      </c>
      <c r="I15" s="343"/>
      <c r="J15" s="351">
        <f t="shared" si="2"/>
        <v>0</v>
      </c>
    </row>
    <row r="16" spans="1:11" ht="40.5" customHeight="1">
      <c r="A16" s="347">
        <f t="shared" si="1"/>
        <v>5</v>
      </c>
      <c r="B16" s="298"/>
      <c r="C16" s="299"/>
      <c r="D16" s="299"/>
      <c r="E16" s="300"/>
      <c r="F16" s="300"/>
      <c r="G16" s="364"/>
      <c r="H16" s="350">
        <f t="shared" si="0"/>
        <v>1</v>
      </c>
      <c r="I16" s="343"/>
      <c r="J16" s="351">
        <f t="shared" si="2"/>
        <v>0</v>
      </c>
    </row>
    <row r="17" spans="1:10" ht="40.5" customHeight="1">
      <c r="A17" s="347">
        <f t="shared" si="1"/>
        <v>6</v>
      </c>
      <c r="B17" s="298"/>
      <c r="C17" s="299"/>
      <c r="D17" s="299"/>
      <c r="E17" s="300"/>
      <c r="F17" s="300"/>
      <c r="G17" s="364"/>
      <c r="H17" s="350">
        <f t="shared" si="0"/>
        <v>1</v>
      </c>
      <c r="I17" s="343"/>
      <c r="J17" s="351">
        <f t="shared" si="2"/>
        <v>0</v>
      </c>
    </row>
    <row r="18" spans="1:10" ht="40.5" customHeight="1">
      <c r="A18" s="347">
        <f t="shared" si="1"/>
        <v>7</v>
      </c>
      <c r="B18" s="298"/>
      <c r="C18" s="299"/>
      <c r="D18" s="299"/>
      <c r="E18" s="300"/>
      <c r="F18" s="300"/>
      <c r="G18" s="364"/>
      <c r="H18" s="350">
        <f t="shared" si="0"/>
        <v>1</v>
      </c>
      <c r="I18" s="343"/>
      <c r="J18" s="351">
        <f t="shared" si="2"/>
        <v>0</v>
      </c>
    </row>
    <row r="19" spans="1:10" ht="40.5" customHeight="1">
      <c r="A19" s="347">
        <f t="shared" si="1"/>
        <v>8</v>
      </c>
      <c r="B19" s="298"/>
      <c r="C19" s="299"/>
      <c r="D19" s="299"/>
      <c r="E19" s="300"/>
      <c r="F19" s="300"/>
      <c r="G19" s="364"/>
      <c r="H19" s="350">
        <f t="shared" si="0"/>
        <v>1</v>
      </c>
      <c r="I19" s="343"/>
      <c r="J19" s="351">
        <f t="shared" si="2"/>
        <v>0</v>
      </c>
    </row>
    <row r="20" spans="1:10" ht="40.5" customHeight="1">
      <c r="A20" s="347">
        <f t="shared" si="1"/>
        <v>9</v>
      </c>
      <c r="B20" s="298"/>
      <c r="C20" s="299"/>
      <c r="D20" s="299"/>
      <c r="E20" s="300"/>
      <c r="F20" s="300"/>
      <c r="G20" s="364"/>
      <c r="H20" s="350">
        <f t="shared" si="0"/>
        <v>1</v>
      </c>
      <c r="I20" s="343"/>
      <c r="J20" s="351">
        <f t="shared" si="2"/>
        <v>0</v>
      </c>
    </row>
    <row r="21" spans="1:10" ht="40.5" customHeight="1">
      <c r="A21" s="347">
        <f t="shared" si="1"/>
        <v>10</v>
      </c>
      <c r="B21" s="298"/>
      <c r="C21" s="299"/>
      <c r="D21" s="299"/>
      <c r="E21" s="300"/>
      <c r="F21" s="300"/>
      <c r="G21" s="364"/>
      <c r="H21" s="350">
        <f t="shared" si="0"/>
        <v>1</v>
      </c>
      <c r="I21" s="343"/>
      <c r="J21" s="351">
        <f t="shared" si="2"/>
        <v>0</v>
      </c>
    </row>
    <row r="22" spans="1:10" ht="40.5" customHeight="1">
      <c r="A22" s="347">
        <f t="shared" si="1"/>
        <v>11</v>
      </c>
      <c r="B22" s="298"/>
      <c r="C22" s="299"/>
      <c r="D22" s="299"/>
      <c r="E22" s="300"/>
      <c r="F22" s="300"/>
      <c r="G22" s="364"/>
      <c r="H22" s="350">
        <f t="shared" si="0"/>
        <v>1</v>
      </c>
      <c r="I22" s="343"/>
      <c r="J22" s="351">
        <f t="shared" si="2"/>
        <v>0</v>
      </c>
    </row>
    <row r="23" spans="1:10" ht="40.5" customHeight="1">
      <c r="A23" s="347">
        <f t="shared" si="1"/>
        <v>12</v>
      </c>
      <c r="B23" s="298"/>
      <c r="C23" s="299"/>
      <c r="D23" s="299"/>
      <c r="E23" s="300"/>
      <c r="F23" s="300"/>
      <c r="G23" s="364"/>
      <c r="H23" s="350">
        <f t="shared" si="0"/>
        <v>1</v>
      </c>
      <c r="I23" s="343"/>
      <c r="J23" s="351">
        <f t="shared" si="2"/>
        <v>0</v>
      </c>
    </row>
    <row r="24" spans="1:10" ht="40.5" customHeight="1">
      <c r="A24" s="347">
        <f t="shared" si="1"/>
        <v>13</v>
      </c>
      <c r="B24" s="298"/>
      <c r="C24" s="299"/>
      <c r="D24" s="299"/>
      <c r="E24" s="300"/>
      <c r="F24" s="300"/>
      <c r="G24" s="364"/>
      <c r="H24" s="350">
        <f t="shared" si="0"/>
        <v>1</v>
      </c>
      <c r="I24" s="343"/>
      <c r="J24" s="351">
        <f t="shared" si="2"/>
        <v>0</v>
      </c>
    </row>
    <row r="25" spans="1:10" ht="40.5" customHeight="1">
      <c r="A25" s="347">
        <f t="shared" si="1"/>
        <v>14</v>
      </c>
      <c r="B25" s="298"/>
      <c r="C25" s="299"/>
      <c r="D25" s="299"/>
      <c r="E25" s="300"/>
      <c r="F25" s="300"/>
      <c r="G25" s="364"/>
      <c r="H25" s="350">
        <f t="shared" si="0"/>
        <v>1</v>
      </c>
      <c r="I25" s="343"/>
      <c r="J25" s="351">
        <f t="shared" si="2"/>
        <v>0</v>
      </c>
    </row>
    <row r="26" spans="1:10" ht="40.5" customHeight="1">
      <c r="A26" s="347">
        <f t="shared" si="1"/>
        <v>15</v>
      </c>
      <c r="B26" s="298"/>
      <c r="C26" s="299"/>
      <c r="D26" s="299"/>
      <c r="E26" s="300"/>
      <c r="F26" s="300"/>
      <c r="G26" s="364"/>
      <c r="H26" s="350">
        <f t="shared" si="0"/>
        <v>1</v>
      </c>
      <c r="I26" s="343"/>
      <c r="J26" s="351">
        <f t="shared" si="2"/>
        <v>0</v>
      </c>
    </row>
    <row r="27" spans="1:10" ht="40.5" customHeight="1">
      <c r="A27" s="347">
        <f t="shared" si="1"/>
        <v>16</v>
      </c>
      <c r="B27" s="298"/>
      <c r="C27" s="299"/>
      <c r="D27" s="299"/>
      <c r="E27" s="300"/>
      <c r="F27" s="300"/>
      <c r="G27" s="364"/>
      <c r="H27" s="350">
        <f t="shared" si="0"/>
        <v>1</v>
      </c>
      <c r="I27" s="343"/>
      <c r="J27" s="351">
        <f t="shared" si="2"/>
        <v>0</v>
      </c>
    </row>
    <row r="28" spans="1:10" ht="40.5" customHeight="1">
      <c r="A28" s="347">
        <f t="shared" si="1"/>
        <v>17</v>
      </c>
      <c r="B28" s="298"/>
      <c r="C28" s="299"/>
      <c r="D28" s="299"/>
      <c r="E28" s="300"/>
      <c r="F28" s="300"/>
      <c r="G28" s="364"/>
      <c r="H28" s="350">
        <f t="shared" si="0"/>
        <v>1</v>
      </c>
      <c r="I28" s="343"/>
      <c r="J28" s="351">
        <f t="shared" si="2"/>
        <v>0</v>
      </c>
    </row>
    <row r="29" spans="1:10" ht="40.5" customHeight="1">
      <c r="A29" s="347">
        <f t="shared" si="1"/>
        <v>18</v>
      </c>
      <c r="B29" s="298"/>
      <c r="C29" s="299"/>
      <c r="D29" s="299"/>
      <c r="E29" s="300"/>
      <c r="F29" s="300"/>
      <c r="G29" s="364"/>
      <c r="H29" s="350">
        <f t="shared" si="0"/>
        <v>1</v>
      </c>
      <c r="I29" s="343"/>
      <c r="J29" s="351">
        <f t="shared" si="2"/>
        <v>0</v>
      </c>
    </row>
    <row r="30" spans="1:10" ht="40.5" customHeight="1">
      <c r="A30" s="347">
        <f t="shared" si="1"/>
        <v>19</v>
      </c>
      <c r="B30" s="298"/>
      <c r="C30" s="299"/>
      <c r="D30" s="299"/>
      <c r="E30" s="300"/>
      <c r="F30" s="300"/>
      <c r="G30" s="364"/>
      <c r="H30" s="350">
        <f t="shared" si="0"/>
        <v>1</v>
      </c>
      <c r="I30" s="343"/>
      <c r="J30" s="351">
        <f t="shared" si="2"/>
        <v>0</v>
      </c>
    </row>
    <row r="31" spans="1:10" ht="40.5" customHeight="1">
      <c r="A31" s="347">
        <f t="shared" si="1"/>
        <v>20</v>
      </c>
      <c r="B31" s="298"/>
      <c r="C31" s="299"/>
      <c r="D31" s="299"/>
      <c r="E31" s="300"/>
      <c r="F31" s="300"/>
      <c r="G31" s="364"/>
      <c r="H31" s="350">
        <f t="shared" si="0"/>
        <v>1</v>
      </c>
      <c r="I31" s="343"/>
      <c r="J31" s="351">
        <f t="shared" si="2"/>
        <v>0</v>
      </c>
    </row>
    <row r="32" spans="1:10" ht="40.5" customHeight="1">
      <c r="A32" s="347">
        <f t="shared" si="1"/>
        <v>21</v>
      </c>
      <c r="B32" s="298"/>
      <c r="C32" s="299"/>
      <c r="D32" s="299"/>
      <c r="E32" s="300"/>
      <c r="F32" s="300"/>
      <c r="G32" s="364"/>
      <c r="H32" s="350">
        <f t="shared" si="0"/>
        <v>1</v>
      </c>
      <c r="I32" s="343"/>
      <c r="J32" s="351">
        <f t="shared" si="2"/>
        <v>0</v>
      </c>
    </row>
    <row r="33" spans="1:10" ht="40.5" customHeight="1">
      <c r="A33" s="347">
        <f t="shared" si="1"/>
        <v>22</v>
      </c>
      <c r="B33" s="298"/>
      <c r="C33" s="299"/>
      <c r="D33" s="299"/>
      <c r="E33" s="300"/>
      <c r="F33" s="300"/>
      <c r="G33" s="364"/>
      <c r="H33" s="350">
        <f t="shared" si="0"/>
        <v>1</v>
      </c>
      <c r="I33" s="343"/>
      <c r="J33" s="351">
        <f t="shared" si="2"/>
        <v>0</v>
      </c>
    </row>
    <row r="34" spans="1:10" ht="40.5" customHeight="1">
      <c r="A34" s="347">
        <f t="shared" si="1"/>
        <v>23</v>
      </c>
      <c r="B34" s="298"/>
      <c r="C34" s="299"/>
      <c r="D34" s="299"/>
      <c r="E34" s="300"/>
      <c r="F34" s="300"/>
      <c r="G34" s="364"/>
      <c r="H34" s="350">
        <f t="shared" si="0"/>
        <v>1</v>
      </c>
      <c r="I34" s="343"/>
      <c r="J34" s="351">
        <f t="shared" si="2"/>
        <v>0</v>
      </c>
    </row>
    <row r="35" spans="1:10" ht="40.5" customHeight="1">
      <c r="A35" s="347">
        <f t="shared" si="1"/>
        <v>24</v>
      </c>
      <c r="B35" s="298"/>
      <c r="C35" s="299"/>
      <c r="D35" s="299"/>
      <c r="E35" s="300"/>
      <c r="F35" s="300"/>
      <c r="G35" s="364"/>
      <c r="H35" s="350">
        <f t="shared" si="0"/>
        <v>1</v>
      </c>
      <c r="I35" s="343"/>
      <c r="J35" s="351">
        <f t="shared" si="2"/>
        <v>0</v>
      </c>
    </row>
    <row r="36" spans="1:10" ht="40.5" customHeight="1">
      <c r="A36" s="347">
        <f t="shared" si="1"/>
        <v>25</v>
      </c>
      <c r="B36" s="298"/>
      <c r="C36" s="299"/>
      <c r="D36" s="299"/>
      <c r="E36" s="300"/>
      <c r="F36" s="300"/>
      <c r="G36" s="364"/>
      <c r="H36" s="350">
        <f t="shared" si="0"/>
        <v>1</v>
      </c>
      <c r="I36" s="343"/>
      <c r="J36" s="351">
        <f t="shared" si="2"/>
        <v>0</v>
      </c>
    </row>
    <row r="37" spans="1:10" ht="40.5" customHeight="1">
      <c r="A37" s="347">
        <f t="shared" si="1"/>
        <v>26</v>
      </c>
      <c r="B37" s="298"/>
      <c r="C37" s="299"/>
      <c r="D37" s="299"/>
      <c r="E37" s="300"/>
      <c r="F37" s="300"/>
      <c r="G37" s="364"/>
      <c r="H37" s="350">
        <f t="shared" si="0"/>
        <v>1</v>
      </c>
      <c r="I37" s="343"/>
      <c r="J37" s="351">
        <f t="shared" si="2"/>
        <v>0</v>
      </c>
    </row>
    <row r="38" spans="1:10" ht="40.5" customHeight="1">
      <c r="A38" s="347">
        <f t="shared" si="1"/>
        <v>27</v>
      </c>
      <c r="B38" s="298"/>
      <c r="C38" s="299"/>
      <c r="D38" s="299"/>
      <c r="E38" s="300"/>
      <c r="F38" s="300"/>
      <c r="G38" s="364"/>
      <c r="H38" s="350">
        <f t="shared" si="0"/>
        <v>1</v>
      </c>
      <c r="I38" s="343"/>
      <c r="J38" s="351">
        <f t="shared" si="2"/>
        <v>0</v>
      </c>
    </row>
    <row r="39" spans="1:10" ht="40.5" customHeight="1">
      <c r="A39" s="347">
        <f t="shared" si="1"/>
        <v>28</v>
      </c>
      <c r="B39" s="298"/>
      <c r="C39" s="299"/>
      <c r="D39" s="299"/>
      <c r="E39" s="300"/>
      <c r="F39" s="300"/>
      <c r="G39" s="364"/>
      <c r="H39" s="350">
        <f t="shared" si="0"/>
        <v>1</v>
      </c>
      <c r="I39" s="343"/>
      <c r="J39" s="351">
        <f t="shared" si="2"/>
        <v>0</v>
      </c>
    </row>
    <row r="40" spans="1:10" ht="40.5" customHeight="1">
      <c r="A40" s="347">
        <f t="shared" si="1"/>
        <v>29</v>
      </c>
      <c r="B40" s="298"/>
      <c r="C40" s="299"/>
      <c r="D40" s="299"/>
      <c r="E40" s="300"/>
      <c r="F40" s="300"/>
      <c r="G40" s="364"/>
      <c r="H40" s="350">
        <f t="shared" si="0"/>
        <v>1</v>
      </c>
      <c r="I40" s="343"/>
      <c r="J40" s="351">
        <f t="shared" si="2"/>
        <v>0</v>
      </c>
    </row>
    <row r="41" spans="1:10" ht="40.5" customHeight="1">
      <c r="A41" s="347">
        <f t="shared" si="1"/>
        <v>30</v>
      </c>
      <c r="B41" s="298"/>
      <c r="C41" s="299"/>
      <c r="D41" s="299"/>
      <c r="E41" s="300"/>
      <c r="F41" s="300"/>
      <c r="G41" s="364"/>
      <c r="H41" s="350">
        <f t="shared" si="0"/>
        <v>1</v>
      </c>
      <c r="I41" s="343"/>
      <c r="J41" s="351">
        <f t="shared" si="2"/>
        <v>0</v>
      </c>
    </row>
    <row r="42" spans="1:10" ht="40.5" customHeight="1">
      <c r="A42" s="347">
        <f t="shared" si="1"/>
        <v>31</v>
      </c>
      <c r="B42" s="298"/>
      <c r="C42" s="299"/>
      <c r="D42" s="299"/>
      <c r="E42" s="300"/>
      <c r="F42" s="300"/>
      <c r="G42" s="364"/>
      <c r="H42" s="350">
        <f t="shared" si="0"/>
        <v>1</v>
      </c>
      <c r="I42" s="343"/>
      <c r="J42" s="351">
        <f t="shared" si="2"/>
        <v>0</v>
      </c>
    </row>
    <row r="43" spans="1:10" ht="40.5" customHeight="1">
      <c r="A43" s="347">
        <f t="shared" si="1"/>
        <v>32</v>
      </c>
      <c r="B43" s="298"/>
      <c r="C43" s="299"/>
      <c r="D43" s="299"/>
      <c r="E43" s="300"/>
      <c r="F43" s="300"/>
      <c r="G43" s="364"/>
      <c r="H43" s="350">
        <f t="shared" si="0"/>
        <v>1</v>
      </c>
      <c r="I43" s="343"/>
      <c r="J43" s="351">
        <f t="shared" si="2"/>
        <v>0</v>
      </c>
    </row>
    <row r="44" spans="1:10" ht="40.5" customHeight="1">
      <c r="A44" s="347">
        <f t="shared" si="1"/>
        <v>33</v>
      </c>
      <c r="B44" s="298"/>
      <c r="C44" s="299"/>
      <c r="D44" s="299"/>
      <c r="E44" s="300"/>
      <c r="F44" s="300"/>
      <c r="G44" s="364"/>
      <c r="H44" s="350">
        <f t="shared" si="0"/>
        <v>1</v>
      </c>
      <c r="I44" s="343"/>
      <c r="J44" s="351">
        <f t="shared" si="2"/>
        <v>0</v>
      </c>
    </row>
    <row r="45" spans="1:10" ht="40.5" customHeight="1">
      <c r="A45" s="347">
        <f t="shared" si="1"/>
        <v>34</v>
      </c>
      <c r="B45" s="298"/>
      <c r="C45" s="299"/>
      <c r="D45" s="299"/>
      <c r="E45" s="300"/>
      <c r="F45" s="300"/>
      <c r="G45" s="364"/>
      <c r="H45" s="350">
        <f t="shared" si="0"/>
        <v>1</v>
      </c>
      <c r="I45" s="343"/>
      <c r="J45" s="351">
        <f t="shared" si="2"/>
        <v>0</v>
      </c>
    </row>
    <row r="46" spans="1:10" ht="40.5" customHeight="1">
      <c r="A46" s="347">
        <f t="shared" si="1"/>
        <v>35</v>
      </c>
      <c r="B46" s="298"/>
      <c r="C46" s="299"/>
      <c r="D46" s="299"/>
      <c r="E46" s="300"/>
      <c r="F46" s="300"/>
      <c r="G46" s="364"/>
      <c r="H46" s="350">
        <f t="shared" si="0"/>
        <v>1</v>
      </c>
      <c r="I46" s="343"/>
      <c r="J46" s="351">
        <f t="shared" si="2"/>
        <v>0</v>
      </c>
    </row>
    <row r="47" spans="1:10" ht="40.5" customHeight="1">
      <c r="A47" s="347">
        <f t="shared" si="1"/>
        <v>36</v>
      </c>
      <c r="B47" s="298"/>
      <c r="C47" s="299"/>
      <c r="D47" s="299"/>
      <c r="E47" s="300"/>
      <c r="F47" s="300"/>
      <c r="G47" s="364"/>
      <c r="H47" s="350">
        <f t="shared" si="0"/>
        <v>1</v>
      </c>
      <c r="I47" s="343"/>
      <c r="J47" s="351">
        <f t="shared" si="2"/>
        <v>0</v>
      </c>
    </row>
    <row r="48" spans="1:10" ht="40.5" customHeight="1">
      <c r="A48" s="347">
        <f t="shared" si="1"/>
        <v>37</v>
      </c>
      <c r="B48" s="298"/>
      <c r="C48" s="299"/>
      <c r="D48" s="299"/>
      <c r="E48" s="300"/>
      <c r="F48" s="300"/>
      <c r="G48" s="364"/>
      <c r="H48" s="350">
        <f t="shared" si="0"/>
        <v>1</v>
      </c>
      <c r="I48" s="343"/>
      <c r="J48" s="351">
        <f t="shared" si="2"/>
        <v>0</v>
      </c>
    </row>
    <row r="49" spans="1:10" ht="40.5" customHeight="1">
      <c r="A49" s="347">
        <f t="shared" si="1"/>
        <v>38</v>
      </c>
      <c r="B49" s="298"/>
      <c r="C49" s="299"/>
      <c r="D49" s="299"/>
      <c r="E49" s="300"/>
      <c r="F49" s="300"/>
      <c r="G49" s="364"/>
      <c r="H49" s="350">
        <f t="shared" si="0"/>
        <v>1</v>
      </c>
      <c r="I49" s="343"/>
      <c r="J49" s="351">
        <f t="shared" si="2"/>
        <v>0</v>
      </c>
    </row>
    <row r="50" spans="1:10" ht="40.5" customHeight="1">
      <c r="A50" s="347">
        <f t="shared" si="1"/>
        <v>39</v>
      </c>
      <c r="B50" s="298"/>
      <c r="C50" s="299"/>
      <c r="D50" s="299"/>
      <c r="E50" s="300"/>
      <c r="F50" s="300"/>
      <c r="G50" s="364"/>
      <c r="H50" s="350">
        <f t="shared" si="0"/>
        <v>1</v>
      </c>
      <c r="I50" s="343"/>
      <c r="J50" s="351">
        <f t="shared" si="2"/>
        <v>0</v>
      </c>
    </row>
    <row r="51" spans="1:10" ht="40.5" customHeight="1">
      <c r="A51" s="347">
        <f t="shared" si="1"/>
        <v>40</v>
      </c>
      <c r="B51" s="298"/>
      <c r="C51" s="299"/>
      <c r="D51" s="299"/>
      <c r="E51" s="300"/>
      <c r="F51" s="300"/>
      <c r="G51" s="364"/>
      <c r="H51" s="350">
        <f t="shared" si="0"/>
        <v>1</v>
      </c>
      <c r="I51" s="343"/>
      <c r="J51" s="351">
        <f t="shared" si="2"/>
        <v>0</v>
      </c>
    </row>
    <row r="52" spans="1:10" ht="40.5" customHeight="1">
      <c r="A52" s="347">
        <f t="shared" si="1"/>
        <v>41</v>
      </c>
      <c r="B52" s="298"/>
      <c r="C52" s="299"/>
      <c r="D52" s="299"/>
      <c r="E52" s="300"/>
      <c r="F52" s="300"/>
      <c r="G52" s="364"/>
      <c r="H52" s="350">
        <f t="shared" si="0"/>
        <v>1</v>
      </c>
      <c r="I52" s="343"/>
      <c r="J52" s="351">
        <f t="shared" si="2"/>
        <v>0</v>
      </c>
    </row>
    <row r="53" spans="1:10" ht="40.5" customHeight="1">
      <c r="A53" s="347">
        <f t="shared" si="1"/>
        <v>42</v>
      </c>
      <c r="B53" s="298"/>
      <c r="C53" s="299"/>
      <c r="D53" s="299"/>
      <c r="E53" s="300"/>
      <c r="F53" s="300"/>
      <c r="G53" s="364"/>
      <c r="H53" s="350">
        <f t="shared" si="0"/>
        <v>1</v>
      </c>
      <c r="I53" s="343"/>
      <c r="J53" s="351">
        <f t="shared" si="2"/>
        <v>0</v>
      </c>
    </row>
    <row r="54" spans="1:10" ht="40.5" customHeight="1">
      <c r="A54" s="347">
        <f t="shared" si="1"/>
        <v>43</v>
      </c>
      <c r="B54" s="298"/>
      <c r="C54" s="299"/>
      <c r="D54" s="299"/>
      <c r="E54" s="300"/>
      <c r="F54" s="300"/>
      <c r="G54" s="364"/>
      <c r="H54" s="350">
        <f t="shared" si="0"/>
        <v>1</v>
      </c>
      <c r="I54" s="343"/>
      <c r="J54" s="351">
        <f t="shared" si="2"/>
        <v>0</v>
      </c>
    </row>
    <row r="55" spans="1:10" ht="40.5" customHeight="1">
      <c r="A55" s="347">
        <f t="shared" si="1"/>
        <v>44</v>
      </c>
      <c r="B55" s="298"/>
      <c r="C55" s="299"/>
      <c r="D55" s="299"/>
      <c r="E55" s="300"/>
      <c r="F55" s="300"/>
      <c r="G55" s="364"/>
      <c r="H55" s="350">
        <f t="shared" si="0"/>
        <v>1</v>
      </c>
      <c r="I55" s="343"/>
      <c r="J55" s="351">
        <f t="shared" si="2"/>
        <v>0</v>
      </c>
    </row>
    <row r="56" spans="1:10" ht="40.5" customHeight="1">
      <c r="A56" s="347">
        <f t="shared" si="1"/>
        <v>45</v>
      </c>
      <c r="B56" s="298"/>
      <c r="C56" s="299"/>
      <c r="D56" s="299"/>
      <c r="E56" s="300"/>
      <c r="F56" s="300"/>
      <c r="G56" s="364"/>
      <c r="H56" s="350">
        <f t="shared" si="0"/>
        <v>1</v>
      </c>
      <c r="I56" s="343"/>
      <c r="J56" s="351">
        <f t="shared" si="2"/>
        <v>0</v>
      </c>
    </row>
    <row r="57" spans="1:10" ht="40.5" customHeight="1">
      <c r="A57" s="347">
        <f t="shared" si="1"/>
        <v>46</v>
      </c>
      <c r="B57" s="298"/>
      <c r="C57" s="299"/>
      <c r="D57" s="299"/>
      <c r="E57" s="300"/>
      <c r="F57" s="300"/>
      <c r="G57" s="364"/>
      <c r="H57" s="350">
        <f t="shared" si="0"/>
        <v>1</v>
      </c>
      <c r="I57" s="343"/>
      <c r="J57" s="351">
        <f t="shared" si="2"/>
        <v>0</v>
      </c>
    </row>
    <row r="58" spans="1:10" ht="40.5" customHeight="1">
      <c r="A58" s="347">
        <f t="shared" si="1"/>
        <v>47</v>
      </c>
      <c r="B58" s="298"/>
      <c r="C58" s="299"/>
      <c r="D58" s="299"/>
      <c r="E58" s="300"/>
      <c r="F58" s="300"/>
      <c r="G58" s="364"/>
      <c r="H58" s="350">
        <f t="shared" si="0"/>
        <v>1</v>
      </c>
      <c r="I58" s="343"/>
      <c r="J58" s="351">
        <f t="shared" si="2"/>
        <v>0</v>
      </c>
    </row>
    <row r="59" spans="1:10" ht="40.5" customHeight="1">
      <c r="A59" s="347">
        <f t="shared" si="1"/>
        <v>48</v>
      </c>
      <c r="B59" s="298"/>
      <c r="C59" s="299"/>
      <c r="D59" s="299"/>
      <c r="E59" s="300"/>
      <c r="F59" s="300"/>
      <c r="G59" s="364"/>
      <c r="H59" s="350">
        <f t="shared" si="0"/>
        <v>1</v>
      </c>
      <c r="I59" s="343"/>
      <c r="J59" s="351">
        <f t="shared" si="2"/>
        <v>0</v>
      </c>
    </row>
    <row r="60" spans="1:10" ht="40.5" customHeight="1">
      <c r="A60" s="347">
        <f t="shared" si="1"/>
        <v>49</v>
      </c>
      <c r="B60" s="298"/>
      <c r="C60" s="299"/>
      <c r="D60" s="299"/>
      <c r="E60" s="300"/>
      <c r="F60" s="300"/>
      <c r="G60" s="364"/>
      <c r="H60" s="350">
        <f t="shared" si="0"/>
        <v>1</v>
      </c>
      <c r="I60" s="343"/>
      <c r="J60" s="351">
        <f t="shared" si="2"/>
        <v>0</v>
      </c>
    </row>
    <row r="61" spans="1:10" ht="40.5" customHeight="1">
      <c r="A61" s="347">
        <f t="shared" si="1"/>
        <v>50</v>
      </c>
      <c r="B61" s="298"/>
      <c r="C61" s="299"/>
      <c r="D61" s="299"/>
      <c r="E61" s="300"/>
      <c r="F61" s="300"/>
      <c r="G61" s="364"/>
      <c r="H61" s="350">
        <f t="shared" si="0"/>
        <v>1</v>
      </c>
      <c r="I61" s="343"/>
      <c r="J61" s="351">
        <f t="shared" si="2"/>
        <v>0</v>
      </c>
    </row>
    <row r="62" spans="1:10" ht="40.5" customHeight="1">
      <c r="A62" s="347">
        <f t="shared" si="1"/>
        <v>51</v>
      </c>
      <c r="B62" s="298"/>
      <c r="C62" s="299"/>
      <c r="D62" s="299"/>
      <c r="E62" s="300"/>
      <c r="F62" s="300"/>
      <c r="G62" s="364"/>
      <c r="H62" s="350">
        <f t="shared" si="0"/>
        <v>1</v>
      </c>
      <c r="I62" s="343"/>
      <c r="J62" s="351">
        <f t="shared" si="2"/>
        <v>0</v>
      </c>
    </row>
    <row r="63" spans="1:10" ht="40.5" customHeight="1">
      <c r="A63" s="347">
        <f t="shared" si="1"/>
        <v>52</v>
      </c>
      <c r="B63" s="298"/>
      <c r="C63" s="299"/>
      <c r="D63" s="299"/>
      <c r="E63" s="300"/>
      <c r="F63" s="300"/>
      <c r="G63" s="364"/>
      <c r="H63" s="350">
        <f t="shared" si="0"/>
        <v>1</v>
      </c>
      <c r="I63" s="343"/>
      <c r="J63" s="351">
        <f t="shared" si="2"/>
        <v>0</v>
      </c>
    </row>
    <row r="64" spans="1:10" ht="40.5" customHeight="1">
      <c r="A64" s="347">
        <f t="shared" si="1"/>
        <v>53</v>
      </c>
      <c r="B64" s="298"/>
      <c r="C64" s="299"/>
      <c r="D64" s="299"/>
      <c r="E64" s="300"/>
      <c r="F64" s="300"/>
      <c r="G64" s="364"/>
      <c r="H64" s="350">
        <f t="shared" si="0"/>
        <v>1</v>
      </c>
      <c r="I64" s="343"/>
      <c r="J64" s="351">
        <f t="shared" si="2"/>
        <v>0</v>
      </c>
    </row>
    <row r="65" spans="1:10" ht="40.5" customHeight="1">
      <c r="A65" s="347">
        <f t="shared" si="1"/>
        <v>54</v>
      </c>
      <c r="B65" s="298"/>
      <c r="C65" s="299"/>
      <c r="D65" s="299"/>
      <c r="E65" s="300"/>
      <c r="F65" s="300"/>
      <c r="G65" s="364"/>
      <c r="H65" s="350">
        <f t="shared" si="0"/>
        <v>1</v>
      </c>
      <c r="I65" s="343"/>
      <c r="J65" s="351">
        <f t="shared" si="2"/>
        <v>0</v>
      </c>
    </row>
    <row r="66" spans="1:10" ht="40.5" customHeight="1">
      <c r="A66" s="347">
        <f t="shared" si="1"/>
        <v>55</v>
      </c>
      <c r="B66" s="298"/>
      <c r="C66" s="299"/>
      <c r="D66" s="299"/>
      <c r="E66" s="300"/>
      <c r="F66" s="300"/>
      <c r="G66" s="364"/>
      <c r="H66" s="350">
        <f t="shared" si="0"/>
        <v>1</v>
      </c>
      <c r="I66" s="343"/>
      <c r="J66" s="351">
        <f t="shared" si="2"/>
        <v>0</v>
      </c>
    </row>
    <row r="67" spans="1:10" ht="40.5" customHeight="1">
      <c r="A67" s="347">
        <f t="shared" si="1"/>
        <v>56</v>
      </c>
      <c r="B67" s="298"/>
      <c r="C67" s="299"/>
      <c r="D67" s="299"/>
      <c r="E67" s="300"/>
      <c r="F67" s="300"/>
      <c r="G67" s="364"/>
      <c r="H67" s="350">
        <f t="shared" si="0"/>
        <v>1</v>
      </c>
      <c r="I67" s="343"/>
      <c r="J67" s="351">
        <f t="shared" si="2"/>
        <v>0</v>
      </c>
    </row>
    <row r="68" spans="1:10" ht="40.5" customHeight="1">
      <c r="A68" s="347">
        <f t="shared" si="1"/>
        <v>57</v>
      </c>
      <c r="B68" s="298"/>
      <c r="C68" s="299"/>
      <c r="D68" s="299"/>
      <c r="E68" s="300"/>
      <c r="F68" s="300"/>
      <c r="G68" s="364"/>
      <c r="H68" s="350">
        <f t="shared" si="0"/>
        <v>1</v>
      </c>
      <c r="I68" s="343"/>
      <c r="J68" s="351">
        <f t="shared" si="2"/>
        <v>0</v>
      </c>
    </row>
    <row r="69" spans="1:10" ht="40.5" customHeight="1">
      <c r="A69" s="347">
        <f t="shared" si="1"/>
        <v>58</v>
      </c>
      <c r="B69" s="298"/>
      <c r="C69" s="299"/>
      <c r="D69" s="299"/>
      <c r="E69" s="300"/>
      <c r="F69" s="300"/>
      <c r="G69" s="364"/>
      <c r="H69" s="350">
        <f t="shared" si="0"/>
        <v>1</v>
      </c>
      <c r="I69" s="343"/>
      <c r="J69" s="351">
        <f t="shared" si="2"/>
        <v>0</v>
      </c>
    </row>
    <row r="70" spans="1:10" ht="40.5" customHeight="1">
      <c r="A70" s="347">
        <f t="shared" si="1"/>
        <v>59</v>
      </c>
      <c r="B70" s="298"/>
      <c r="C70" s="299"/>
      <c r="D70" s="299"/>
      <c r="E70" s="300"/>
      <c r="F70" s="300"/>
      <c r="G70" s="364"/>
      <c r="H70" s="350">
        <f t="shared" si="0"/>
        <v>1</v>
      </c>
      <c r="I70" s="343"/>
      <c r="J70" s="351">
        <f t="shared" si="2"/>
        <v>0</v>
      </c>
    </row>
    <row r="71" spans="1:10" ht="40.5" customHeight="1">
      <c r="A71" s="347">
        <f t="shared" si="1"/>
        <v>60</v>
      </c>
      <c r="B71" s="298"/>
      <c r="C71" s="299"/>
      <c r="D71" s="299"/>
      <c r="E71" s="300"/>
      <c r="F71" s="300"/>
      <c r="G71" s="364"/>
      <c r="H71" s="350">
        <f t="shared" si="0"/>
        <v>1</v>
      </c>
      <c r="I71" s="343"/>
      <c r="J71" s="351">
        <f t="shared" si="2"/>
        <v>0</v>
      </c>
    </row>
    <row r="72" spans="1:10" ht="40.5" customHeight="1">
      <c r="A72" s="347">
        <f t="shared" si="1"/>
        <v>61</v>
      </c>
      <c r="B72" s="298"/>
      <c r="C72" s="299"/>
      <c r="D72" s="299"/>
      <c r="E72" s="300"/>
      <c r="F72" s="300"/>
      <c r="G72" s="364"/>
      <c r="H72" s="350">
        <f t="shared" si="0"/>
        <v>1</v>
      </c>
      <c r="I72" s="343"/>
      <c r="J72" s="351">
        <f t="shared" si="2"/>
        <v>0</v>
      </c>
    </row>
    <row r="73" spans="1:10" ht="40.5" customHeight="1">
      <c r="A73" s="347">
        <f t="shared" si="1"/>
        <v>62</v>
      </c>
      <c r="B73" s="298"/>
      <c r="C73" s="299"/>
      <c r="D73" s="299"/>
      <c r="E73" s="300"/>
      <c r="F73" s="300"/>
      <c r="G73" s="364"/>
      <c r="H73" s="350">
        <f t="shared" si="0"/>
        <v>1</v>
      </c>
      <c r="I73" s="343"/>
      <c r="J73" s="351">
        <f t="shared" si="2"/>
        <v>0</v>
      </c>
    </row>
    <row r="74" spans="1:10" ht="40.5" customHeight="1">
      <c r="A74" s="347">
        <f t="shared" si="1"/>
        <v>63</v>
      </c>
      <c r="B74" s="298"/>
      <c r="C74" s="299"/>
      <c r="D74" s="299"/>
      <c r="E74" s="300"/>
      <c r="F74" s="300"/>
      <c r="G74" s="364"/>
      <c r="H74" s="350">
        <f t="shared" si="0"/>
        <v>1</v>
      </c>
      <c r="I74" s="343"/>
      <c r="J74" s="351">
        <f t="shared" si="2"/>
        <v>0</v>
      </c>
    </row>
    <row r="75" spans="1:10" ht="40.5" customHeight="1">
      <c r="A75" s="347">
        <f t="shared" si="1"/>
        <v>64</v>
      </c>
      <c r="B75" s="298"/>
      <c r="C75" s="299"/>
      <c r="D75" s="299"/>
      <c r="E75" s="300"/>
      <c r="F75" s="300"/>
      <c r="G75" s="364"/>
      <c r="H75" s="350">
        <f t="shared" si="0"/>
        <v>1</v>
      </c>
      <c r="I75" s="343"/>
      <c r="J75" s="351">
        <f t="shared" si="2"/>
        <v>0</v>
      </c>
    </row>
    <row r="76" spans="1:10" ht="40.5" customHeight="1">
      <c r="A76" s="347">
        <f t="shared" si="1"/>
        <v>65</v>
      </c>
      <c r="B76" s="298"/>
      <c r="C76" s="299"/>
      <c r="D76" s="299"/>
      <c r="E76" s="300"/>
      <c r="F76" s="300"/>
      <c r="G76" s="364"/>
      <c r="H76" s="350">
        <f t="shared" si="0"/>
        <v>1</v>
      </c>
      <c r="I76" s="343"/>
      <c r="J76" s="351">
        <f t="shared" si="2"/>
        <v>0</v>
      </c>
    </row>
    <row r="77" spans="1:10" ht="40.5" customHeight="1">
      <c r="A77" s="347">
        <f t="shared" ref="A77:A122" si="3">ROW()-11</f>
        <v>66</v>
      </c>
      <c r="B77" s="298"/>
      <c r="C77" s="299"/>
      <c r="D77" s="299"/>
      <c r="E77" s="300"/>
      <c r="F77" s="300"/>
      <c r="G77" s="364"/>
      <c r="H77" s="350">
        <f t="shared" si="0"/>
        <v>1</v>
      </c>
      <c r="I77" s="343"/>
      <c r="J77" s="351">
        <f t="shared" ref="J77:J122" si="4">IF(AND(COUNTIF(G77,"入院"),H77&gt;14),75000,IF(AND(COUNTIF(G77,"入院"),H77&lt;=14),H77*5000,IF(AND(COUNTIF(G77,"回復"),H77&lt;=14),H77*5000,IF(AND(COUNTIF(G77,"回復"),H77&gt;14),75000,IF(AND(COUNTIF(G77,"回復(無症状者）"),H77&lt;=7),H77*5000,IF(AND(COUNTIF(G77,"回復(無症状者）"),H77&gt;7),35000,IF(AND(COUNTIF(G77,"施設内死亡"),H77&lt;=14),H77*5000,IF(AND(COUNTIF(G77,"施設内死亡"),H77&gt;14),75000,))))))))</f>
        <v>0</v>
      </c>
    </row>
    <row r="78" spans="1:10" ht="40.5" customHeight="1">
      <c r="A78" s="347">
        <f t="shared" si="3"/>
        <v>67</v>
      </c>
      <c r="B78" s="298"/>
      <c r="C78" s="299"/>
      <c r="D78" s="299"/>
      <c r="E78" s="300"/>
      <c r="F78" s="300"/>
      <c r="G78" s="364"/>
      <c r="H78" s="350">
        <f t="shared" si="0"/>
        <v>1</v>
      </c>
      <c r="I78" s="343"/>
      <c r="J78" s="351">
        <f t="shared" si="4"/>
        <v>0</v>
      </c>
    </row>
    <row r="79" spans="1:10" ht="40.5" customHeight="1">
      <c r="A79" s="347">
        <f t="shared" si="3"/>
        <v>68</v>
      </c>
      <c r="B79" s="298"/>
      <c r="C79" s="299"/>
      <c r="D79" s="299"/>
      <c r="E79" s="300"/>
      <c r="F79" s="300"/>
      <c r="G79" s="364"/>
      <c r="H79" s="350">
        <f t="shared" si="0"/>
        <v>1</v>
      </c>
      <c r="I79" s="343"/>
      <c r="J79" s="351">
        <f t="shared" si="4"/>
        <v>0</v>
      </c>
    </row>
    <row r="80" spans="1:10" ht="40.5" customHeight="1">
      <c r="A80" s="347">
        <f t="shared" si="3"/>
        <v>69</v>
      </c>
      <c r="B80" s="298"/>
      <c r="C80" s="299"/>
      <c r="D80" s="299"/>
      <c r="E80" s="300"/>
      <c r="F80" s="300"/>
      <c r="G80" s="364"/>
      <c r="H80" s="350">
        <f t="shared" si="0"/>
        <v>1</v>
      </c>
      <c r="I80" s="343"/>
      <c r="J80" s="351">
        <f t="shared" si="4"/>
        <v>0</v>
      </c>
    </row>
    <row r="81" spans="1:10" ht="40.5" customHeight="1">
      <c r="A81" s="347">
        <f t="shared" si="3"/>
        <v>70</v>
      </c>
      <c r="B81" s="298"/>
      <c r="C81" s="299"/>
      <c r="D81" s="299"/>
      <c r="E81" s="300"/>
      <c r="F81" s="300"/>
      <c r="G81" s="364"/>
      <c r="H81" s="350">
        <f t="shared" si="0"/>
        <v>1</v>
      </c>
      <c r="I81" s="343"/>
      <c r="J81" s="351">
        <f t="shared" si="4"/>
        <v>0</v>
      </c>
    </row>
    <row r="82" spans="1:10" ht="40.5" customHeight="1">
      <c r="A82" s="347">
        <f t="shared" si="3"/>
        <v>71</v>
      </c>
      <c r="B82" s="298"/>
      <c r="C82" s="299"/>
      <c r="D82" s="299"/>
      <c r="E82" s="300"/>
      <c r="F82" s="300"/>
      <c r="G82" s="364"/>
      <c r="H82" s="350">
        <f t="shared" si="0"/>
        <v>1</v>
      </c>
      <c r="I82" s="343"/>
      <c r="J82" s="351">
        <f t="shared" si="4"/>
        <v>0</v>
      </c>
    </row>
    <row r="83" spans="1:10" ht="40.5" customHeight="1">
      <c r="A83" s="347">
        <f t="shared" si="3"/>
        <v>72</v>
      </c>
      <c r="B83" s="298"/>
      <c r="C83" s="299"/>
      <c r="D83" s="299"/>
      <c r="E83" s="300"/>
      <c r="F83" s="300"/>
      <c r="G83" s="364"/>
      <c r="H83" s="350">
        <f t="shared" si="0"/>
        <v>1</v>
      </c>
      <c r="I83" s="343"/>
      <c r="J83" s="351">
        <f t="shared" si="4"/>
        <v>0</v>
      </c>
    </row>
    <row r="84" spans="1:10" ht="40.5" customHeight="1">
      <c r="A84" s="347">
        <f t="shared" si="3"/>
        <v>73</v>
      </c>
      <c r="B84" s="298"/>
      <c r="C84" s="299"/>
      <c r="D84" s="299"/>
      <c r="E84" s="300"/>
      <c r="F84" s="300"/>
      <c r="G84" s="364"/>
      <c r="H84" s="350">
        <f t="shared" si="0"/>
        <v>1</v>
      </c>
      <c r="I84" s="343"/>
      <c r="J84" s="351">
        <f t="shared" si="4"/>
        <v>0</v>
      </c>
    </row>
    <row r="85" spans="1:10" ht="40.5" customHeight="1">
      <c r="A85" s="347">
        <f t="shared" si="3"/>
        <v>74</v>
      </c>
      <c r="B85" s="298"/>
      <c r="C85" s="299"/>
      <c r="D85" s="299"/>
      <c r="E85" s="300"/>
      <c r="F85" s="300"/>
      <c r="G85" s="364"/>
      <c r="H85" s="350">
        <f t="shared" si="0"/>
        <v>1</v>
      </c>
      <c r="I85" s="343"/>
      <c r="J85" s="351">
        <f t="shared" si="4"/>
        <v>0</v>
      </c>
    </row>
    <row r="86" spans="1:10" ht="40.5" customHeight="1">
      <c r="A86" s="347">
        <f t="shared" si="3"/>
        <v>75</v>
      </c>
      <c r="B86" s="298"/>
      <c r="C86" s="299"/>
      <c r="D86" s="299"/>
      <c r="E86" s="300"/>
      <c r="F86" s="300"/>
      <c r="G86" s="364"/>
      <c r="H86" s="350">
        <f t="shared" si="0"/>
        <v>1</v>
      </c>
      <c r="I86" s="343"/>
      <c r="J86" s="351">
        <f t="shared" si="4"/>
        <v>0</v>
      </c>
    </row>
    <row r="87" spans="1:10" ht="40.5" customHeight="1">
      <c r="A87" s="347">
        <f t="shared" si="3"/>
        <v>76</v>
      </c>
      <c r="B87" s="298"/>
      <c r="C87" s="299"/>
      <c r="D87" s="299"/>
      <c r="E87" s="300"/>
      <c r="F87" s="300"/>
      <c r="G87" s="364"/>
      <c r="H87" s="350">
        <f t="shared" si="0"/>
        <v>1</v>
      </c>
      <c r="I87" s="343"/>
      <c r="J87" s="351">
        <f t="shared" si="4"/>
        <v>0</v>
      </c>
    </row>
    <row r="88" spans="1:10" ht="40.5" customHeight="1">
      <c r="A88" s="347">
        <f t="shared" si="3"/>
        <v>77</v>
      </c>
      <c r="B88" s="298"/>
      <c r="C88" s="299"/>
      <c r="D88" s="299"/>
      <c r="E88" s="300"/>
      <c r="F88" s="300"/>
      <c r="G88" s="364"/>
      <c r="H88" s="350">
        <f t="shared" si="0"/>
        <v>1</v>
      </c>
      <c r="I88" s="343"/>
      <c r="J88" s="351">
        <f t="shared" si="4"/>
        <v>0</v>
      </c>
    </row>
    <row r="89" spans="1:10" ht="40.5" customHeight="1">
      <c r="A89" s="347">
        <f t="shared" si="3"/>
        <v>78</v>
      </c>
      <c r="B89" s="298"/>
      <c r="C89" s="299"/>
      <c r="D89" s="299"/>
      <c r="E89" s="300"/>
      <c r="F89" s="300"/>
      <c r="G89" s="364"/>
      <c r="H89" s="350">
        <f t="shared" si="0"/>
        <v>1</v>
      </c>
      <c r="I89" s="343"/>
      <c r="J89" s="351">
        <f t="shared" si="4"/>
        <v>0</v>
      </c>
    </row>
    <row r="90" spans="1:10" ht="40.5" customHeight="1">
      <c r="A90" s="347">
        <f t="shared" si="3"/>
        <v>79</v>
      </c>
      <c r="B90" s="298"/>
      <c r="C90" s="299"/>
      <c r="D90" s="299"/>
      <c r="E90" s="300"/>
      <c r="F90" s="300"/>
      <c r="G90" s="364"/>
      <c r="H90" s="350">
        <f t="shared" si="0"/>
        <v>1</v>
      </c>
      <c r="I90" s="343"/>
      <c r="J90" s="351">
        <f t="shared" si="4"/>
        <v>0</v>
      </c>
    </row>
    <row r="91" spans="1:10" ht="40.5" customHeight="1">
      <c r="A91" s="347">
        <f t="shared" si="3"/>
        <v>80</v>
      </c>
      <c r="B91" s="298"/>
      <c r="C91" s="299"/>
      <c r="D91" s="299"/>
      <c r="E91" s="300"/>
      <c r="F91" s="300"/>
      <c r="G91" s="364"/>
      <c r="H91" s="350">
        <f t="shared" si="0"/>
        <v>1</v>
      </c>
      <c r="I91" s="343"/>
      <c r="J91" s="351">
        <f t="shared" si="4"/>
        <v>0</v>
      </c>
    </row>
    <row r="92" spans="1:10" ht="40.5" customHeight="1">
      <c r="A92" s="347">
        <f t="shared" si="3"/>
        <v>81</v>
      </c>
      <c r="B92" s="298"/>
      <c r="C92" s="299"/>
      <c r="D92" s="299"/>
      <c r="E92" s="300"/>
      <c r="F92" s="300"/>
      <c r="G92" s="364"/>
      <c r="H92" s="350">
        <f t="shared" si="0"/>
        <v>1</v>
      </c>
      <c r="I92" s="343"/>
      <c r="J92" s="351">
        <f t="shared" si="4"/>
        <v>0</v>
      </c>
    </row>
    <row r="93" spans="1:10" ht="40.5" customHeight="1">
      <c r="A93" s="347">
        <f t="shared" si="3"/>
        <v>82</v>
      </c>
      <c r="B93" s="298"/>
      <c r="C93" s="299"/>
      <c r="D93" s="299"/>
      <c r="E93" s="300"/>
      <c r="F93" s="300"/>
      <c r="G93" s="364"/>
      <c r="H93" s="350">
        <f t="shared" si="0"/>
        <v>1</v>
      </c>
      <c r="I93" s="343"/>
      <c r="J93" s="351">
        <f t="shared" si="4"/>
        <v>0</v>
      </c>
    </row>
    <row r="94" spans="1:10" ht="40.5" customHeight="1">
      <c r="A94" s="347">
        <f t="shared" si="3"/>
        <v>83</v>
      </c>
      <c r="B94" s="298"/>
      <c r="C94" s="299"/>
      <c r="D94" s="299"/>
      <c r="E94" s="300"/>
      <c r="F94" s="300"/>
      <c r="G94" s="364"/>
      <c r="H94" s="350">
        <f t="shared" si="0"/>
        <v>1</v>
      </c>
      <c r="I94" s="343"/>
      <c r="J94" s="351">
        <f t="shared" si="4"/>
        <v>0</v>
      </c>
    </row>
    <row r="95" spans="1:10" ht="40.5" customHeight="1">
      <c r="A95" s="347">
        <f t="shared" si="3"/>
        <v>84</v>
      </c>
      <c r="B95" s="298"/>
      <c r="C95" s="299"/>
      <c r="D95" s="299"/>
      <c r="E95" s="300"/>
      <c r="F95" s="300"/>
      <c r="G95" s="364"/>
      <c r="H95" s="350">
        <f t="shared" si="0"/>
        <v>1</v>
      </c>
      <c r="I95" s="343"/>
      <c r="J95" s="351">
        <f t="shared" si="4"/>
        <v>0</v>
      </c>
    </row>
    <row r="96" spans="1:10" ht="40.5" customHeight="1">
      <c r="A96" s="347">
        <f t="shared" si="3"/>
        <v>85</v>
      </c>
      <c r="B96" s="298"/>
      <c r="C96" s="299"/>
      <c r="D96" s="299"/>
      <c r="E96" s="300"/>
      <c r="F96" s="300"/>
      <c r="G96" s="364"/>
      <c r="H96" s="350">
        <f t="shared" si="0"/>
        <v>1</v>
      </c>
      <c r="I96" s="343"/>
      <c r="J96" s="351">
        <f t="shared" si="4"/>
        <v>0</v>
      </c>
    </row>
    <row r="97" spans="1:10" ht="40.5" customHeight="1">
      <c r="A97" s="347">
        <f t="shared" si="3"/>
        <v>86</v>
      </c>
      <c r="B97" s="298"/>
      <c r="C97" s="299"/>
      <c r="D97" s="299"/>
      <c r="E97" s="300"/>
      <c r="F97" s="300"/>
      <c r="G97" s="364"/>
      <c r="H97" s="350">
        <f t="shared" si="0"/>
        <v>1</v>
      </c>
      <c r="I97" s="343"/>
      <c r="J97" s="351">
        <f t="shared" si="4"/>
        <v>0</v>
      </c>
    </row>
    <row r="98" spans="1:10" ht="40.5" customHeight="1">
      <c r="A98" s="347">
        <f t="shared" si="3"/>
        <v>87</v>
      </c>
      <c r="B98" s="298"/>
      <c r="C98" s="299"/>
      <c r="D98" s="299"/>
      <c r="E98" s="300"/>
      <c r="F98" s="300"/>
      <c r="G98" s="364"/>
      <c r="H98" s="350">
        <f t="shared" si="0"/>
        <v>1</v>
      </c>
      <c r="I98" s="343"/>
      <c r="J98" s="351">
        <f t="shared" si="4"/>
        <v>0</v>
      </c>
    </row>
    <row r="99" spans="1:10" ht="40.5" customHeight="1">
      <c r="A99" s="347">
        <f t="shared" si="3"/>
        <v>88</v>
      </c>
      <c r="B99" s="298"/>
      <c r="C99" s="299"/>
      <c r="D99" s="299"/>
      <c r="E99" s="300"/>
      <c r="F99" s="300"/>
      <c r="G99" s="364"/>
      <c r="H99" s="350">
        <f t="shared" si="0"/>
        <v>1</v>
      </c>
      <c r="I99" s="343"/>
      <c r="J99" s="351">
        <f t="shared" si="4"/>
        <v>0</v>
      </c>
    </row>
    <row r="100" spans="1:10" ht="40.5" customHeight="1">
      <c r="A100" s="347">
        <f t="shared" si="3"/>
        <v>89</v>
      </c>
      <c r="B100" s="298"/>
      <c r="C100" s="299"/>
      <c r="D100" s="299"/>
      <c r="E100" s="300"/>
      <c r="F100" s="300"/>
      <c r="G100" s="364"/>
      <c r="H100" s="350">
        <f t="shared" si="0"/>
        <v>1</v>
      </c>
      <c r="I100" s="343"/>
      <c r="J100" s="351">
        <f t="shared" si="4"/>
        <v>0</v>
      </c>
    </row>
    <row r="101" spans="1:10" ht="40.5" customHeight="1">
      <c r="A101" s="347">
        <f t="shared" si="3"/>
        <v>90</v>
      </c>
      <c r="B101" s="298"/>
      <c r="C101" s="299"/>
      <c r="D101" s="299"/>
      <c r="E101" s="300"/>
      <c r="F101" s="300"/>
      <c r="G101" s="364"/>
      <c r="H101" s="350">
        <f t="shared" si="0"/>
        <v>1</v>
      </c>
      <c r="I101" s="343"/>
      <c r="J101" s="351">
        <f t="shared" si="4"/>
        <v>0</v>
      </c>
    </row>
    <row r="102" spans="1:10" ht="40.5" customHeight="1">
      <c r="A102" s="347">
        <f t="shared" si="3"/>
        <v>91</v>
      </c>
      <c r="B102" s="298"/>
      <c r="C102" s="299"/>
      <c r="D102" s="299"/>
      <c r="E102" s="300"/>
      <c r="F102" s="300"/>
      <c r="G102" s="364"/>
      <c r="H102" s="350">
        <f t="shared" si="0"/>
        <v>1</v>
      </c>
      <c r="I102" s="343"/>
      <c r="J102" s="351">
        <f t="shared" si="4"/>
        <v>0</v>
      </c>
    </row>
    <row r="103" spans="1:10" ht="40.5" customHeight="1">
      <c r="A103" s="347">
        <f t="shared" si="3"/>
        <v>92</v>
      </c>
      <c r="B103" s="298"/>
      <c r="C103" s="299"/>
      <c r="D103" s="299"/>
      <c r="E103" s="300"/>
      <c r="F103" s="300"/>
      <c r="G103" s="364"/>
      <c r="H103" s="350">
        <f t="shared" si="0"/>
        <v>1</v>
      </c>
      <c r="I103" s="343"/>
      <c r="J103" s="351">
        <f t="shared" si="4"/>
        <v>0</v>
      </c>
    </row>
    <row r="104" spans="1:10" ht="40.5" customHeight="1">
      <c r="A104" s="347">
        <f t="shared" si="3"/>
        <v>93</v>
      </c>
      <c r="B104" s="298"/>
      <c r="C104" s="299"/>
      <c r="D104" s="299"/>
      <c r="E104" s="300"/>
      <c r="F104" s="300"/>
      <c r="G104" s="364"/>
      <c r="H104" s="350">
        <f t="shared" si="0"/>
        <v>1</v>
      </c>
      <c r="I104" s="343"/>
      <c r="J104" s="351">
        <f t="shared" si="4"/>
        <v>0</v>
      </c>
    </row>
    <row r="105" spans="1:10" ht="40.5" customHeight="1">
      <c r="A105" s="347">
        <f t="shared" si="3"/>
        <v>94</v>
      </c>
      <c r="B105" s="298"/>
      <c r="C105" s="299"/>
      <c r="D105" s="299"/>
      <c r="E105" s="300"/>
      <c r="F105" s="300"/>
      <c r="G105" s="364"/>
      <c r="H105" s="350">
        <f t="shared" si="0"/>
        <v>1</v>
      </c>
      <c r="I105" s="343"/>
      <c r="J105" s="351">
        <f t="shared" si="4"/>
        <v>0</v>
      </c>
    </row>
    <row r="106" spans="1:10" ht="40.5" customHeight="1">
      <c r="A106" s="347">
        <f t="shared" si="3"/>
        <v>95</v>
      </c>
      <c r="B106" s="298"/>
      <c r="C106" s="299"/>
      <c r="D106" s="299"/>
      <c r="E106" s="300"/>
      <c r="F106" s="300"/>
      <c r="G106" s="364"/>
      <c r="H106" s="350">
        <f t="shared" si="0"/>
        <v>1</v>
      </c>
      <c r="I106" s="343"/>
      <c r="J106" s="351">
        <f t="shared" si="4"/>
        <v>0</v>
      </c>
    </row>
    <row r="107" spans="1:10" ht="40.5" customHeight="1">
      <c r="A107" s="347">
        <f t="shared" si="3"/>
        <v>96</v>
      </c>
      <c r="B107" s="298"/>
      <c r="C107" s="299"/>
      <c r="D107" s="299"/>
      <c r="E107" s="300"/>
      <c r="F107" s="300"/>
      <c r="G107" s="364"/>
      <c r="H107" s="350">
        <f t="shared" si="0"/>
        <v>1</v>
      </c>
      <c r="I107" s="343"/>
      <c r="J107" s="351">
        <f t="shared" si="4"/>
        <v>0</v>
      </c>
    </row>
    <row r="108" spans="1:10" ht="40.5" customHeight="1">
      <c r="A108" s="347">
        <f t="shared" si="3"/>
        <v>97</v>
      </c>
      <c r="B108" s="298"/>
      <c r="C108" s="299"/>
      <c r="D108" s="299"/>
      <c r="E108" s="300"/>
      <c r="F108" s="300"/>
      <c r="G108" s="364"/>
      <c r="H108" s="350">
        <f t="shared" si="0"/>
        <v>1</v>
      </c>
      <c r="I108" s="343"/>
      <c r="J108" s="351">
        <f t="shared" si="4"/>
        <v>0</v>
      </c>
    </row>
    <row r="109" spans="1:10" ht="40.5" customHeight="1">
      <c r="A109" s="347">
        <f t="shared" si="3"/>
        <v>98</v>
      </c>
      <c r="B109" s="298"/>
      <c r="C109" s="299"/>
      <c r="D109" s="299"/>
      <c r="E109" s="300"/>
      <c r="F109" s="300"/>
      <c r="G109" s="364"/>
      <c r="H109" s="350">
        <f t="shared" si="0"/>
        <v>1</v>
      </c>
      <c r="I109" s="343"/>
      <c r="J109" s="351">
        <f t="shared" si="4"/>
        <v>0</v>
      </c>
    </row>
    <row r="110" spans="1:10" ht="40.5" customHeight="1">
      <c r="A110" s="347">
        <f t="shared" si="3"/>
        <v>99</v>
      </c>
      <c r="B110" s="298"/>
      <c r="C110" s="299"/>
      <c r="D110" s="299"/>
      <c r="E110" s="300"/>
      <c r="F110" s="300"/>
      <c r="G110" s="364"/>
      <c r="H110" s="350">
        <f t="shared" si="0"/>
        <v>1</v>
      </c>
      <c r="I110" s="343"/>
      <c r="J110" s="351">
        <f t="shared" si="4"/>
        <v>0</v>
      </c>
    </row>
    <row r="111" spans="1:10" ht="40.5" customHeight="1">
      <c r="A111" s="347">
        <f t="shared" si="3"/>
        <v>100</v>
      </c>
      <c r="B111" s="298"/>
      <c r="C111" s="299"/>
      <c r="D111" s="299"/>
      <c r="E111" s="300"/>
      <c r="F111" s="300"/>
      <c r="G111" s="364"/>
      <c r="H111" s="350">
        <f t="shared" si="0"/>
        <v>1</v>
      </c>
      <c r="I111" s="343"/>
      <c r="J111" s="351">
        <f t="shared" si="4"/>
        <v>0</v>
      </c>
    </row>
    <row r="112" spans="1:10" ht="40.5" customHeight="1">
      <c r="A112" s="347">
        <f t="shared" si="3"/>
        <v>101</v>
      </c>
      <c r="B112" s="298"/>
      <c r="C112" s="299"/>
      <c r="D112" s="299"/>
      <c r="E112" s="300"/>
      <c r="F112" s="300"/>
      <c r="G112" s="364"/>
      <c r="H112" s="350">
        <f t="shared" si="0"/>
        <v>1</v>
      </c>
      <c r="I112" s="343"/>
      <c r="J112" s="351">
        <f t="shared" si="4"/>
        <v>0</v>
      </c>
    </row>
    <row r="113" spans="1:10" ht="40.5" customHeight="1">
      <c r="A113" s="347">
        <f t="shared" si="3"/>
        <v>102</v>
      </c>
      <c r="B113" s="298"/>
      <c r="C113" s="299"/>
      <c r="D113" s="299"/>
      <c r="E113" s="300"/>
      <c r="F113" s="300"/>
      <c r="G113" s="364"/>
      <c r="H113" s="350">
        <f t="shared" si="0"/>
        <v>1</v>
      </c>
      <c r="I113" s="343"/>
      <c r="J113" s="351">
        <f t="shared" si="4"/>
        <v>0</v>
      </c>
    </row>
    <row r="114" spans="1:10" ht="40.5" customHeight="1">
      <c r="A114" s="347">
        <f t="shared" si="3"/>
        <v>103</v>
      </c>
      <c r="B114" s="298"/>
      <c r="C114" s="299"/>
      <c r="D114" s="299"/>
      <c r="E114" s="300"/>
      <c r="F114" s="300"/>
      <c r="G114" s="364"/>
      <c r="H114" s="350">
        <f t="shared" si="0"/>
        <v>1</v>
      </c>
      <c r="I114" s="343"/>
      <c r="J114" s="351">
        <f t="shared" si="4"/>
        <v>0</v>
      </c>
    </row>
    <row r="115" spans="1:10" ht="40.5" customHeight="1">
      <c r="A115" s="347">
        <f t="shared" si="3"/>
        <v>104</v>
      </c>
      <c r="B115" s="298"/>
      <c r="C115" s="299"/>
      <c r="D115" s="299"/>
      <c r="E115" s="300"/>
      <c r="F115" s="300"/>
      <c r="G115" s="364"/>
      <c r="H115" s="350">
        <f t="shared" si="0"/>
        <v>1</v>
      </c>
      <c r="I115" s="343"/>
      <c r="J115" s="351">
        <f t="shared" si="4"/>
        <v>0</v>
      </c>
    </row>
    <row r="116" spans="1:10" ht="40.5" customHeight="1">
      <c r="A116" s="347">
        <f t="shared" si="3"/>
        <v>105</v>
      </c>
      <c r="B116" s="298"/>
      <c r="C116" s="299"/>
      <c r="D116" s="299"/>
      <c r="E116" s="300"/>
      <c r="F116" s="300"/>
      <c r="G116" s="364"/>
      <c r="H116" s="350">
        <f t="shared" si="0"/>
        <v>1</v>
      </c>
      <c r="I116" s="343"/>
      <c r="J116" s="351">
        <f t="shared" si="4"/>
        <v>0</v>
      </c>
    </row>
    <row r="117" spans="1:10" ht="40.5" customHeight="1">
      <c r="A117" s="347">
        <f t="shared" si="3"/>
        <v>106</v>
      </c>
      <c r="B117" s="298"/>
      <c r="C117" s="299"/>
      <c r="D117" s="299"/>
      <c r="E117" s="300"/>
      <c r="F117" s="300"/>
      <c r="G117" s="364"/>
      <c r="H117" s="350">
        <f t="shared" si="0"/>
        <v>1</v>
      </c>
      <c r="I117" s="343"/>
      <c r="J117" s="351">
        <f t="shared" si="4"/>
        <v>0</v>
      </c>
    </row>
    <row r="118" spans="1:10" ht="40.5" customHeight="1">
      <c r="A118" s="347">
        <f t="shared" si="3"/>
        <v>107</v>
      </c>
      <c r="B118" s="298"/>
      <c r="C118" s="299"/>
      <c r="D118" s="299"/>
      <c r="E118" s="300"/>
      <c r="F118" s="300"/>
      <c r="G118" s="364"/>
      <c r="H118" s="350">
        <f t="shared" si="0"/>
        <v>1</v>
      </c>
      <c r="I118" s="343"/>
      <c r="J118" s="351">
        <f t="shared" si="4"/>
        <v>0</v>
      </c>
    </row>
    <row r="119" spans="1:10" ht="40.5" customHeight="1">
      <c r="A119" s="347">
        <f t="shared" si="3"/>
        <v>108</v>
      </c>
      <c r="B119" s="298"/>
      <c r="C119" s="299"/>
      <c r="D119" s="299"/>
      <c r="E119" s="300"/>
      <c r="F119" s="300"/>
      <c r="G119" s="364"/>
      <c r="H119" s="350">
        <f>DATEDIF(E119,F119,"D")+1</f>
        <v>1</v>
      </c>
      <c r="I119" s="343"/>
      <c r="J119" s="351">
        <f t="shared" si="4"/>
        <v>0</v>
      </c>
    </row>
    <row r="120" spans="1:10" ht="40.5" customHeight="1">
      <c r="A120" s="347">
        <f t="shared" si="3"/>
        <v>109</v>
      </c>
      <c r="B120" s="298"/>
      <c r="C120" s="299"/>
      <c r="D120" s="299"/>
      <c r="E120" s="300"/>
      <c r="F120" s="300"/>
      <c r="G120" s="364"/>
      <c r="H120" s="350">
        <f t="shared" si="0"/>
        <v>1</v>
      </c>
      <c r="I120" s="343"/>
      <c r="J120" s="351">
        <f t="shared" si="4"/>
        <v>0</v>
      </c>
    </row>
    <row r="121" spans="1:10" ht="40.5" customHeight="1">
      <c r="A121" s="347">
        <f t="shared" si="3"/>
        <v>110</v>
      </c>
      <c r="B121" s="298"/>
      <c r="C121" s="299"/>
      <c r="D121" s="299"/>
      <c r="E121" s="300"/>
      <c r="F121" s="300"/>
      <c r="G121" s="364"/>
      <c r="H121" s="350">
        <f t="shared" si="0"/>
        <v>1</v>
      </c>
      <c r="I121" s="343"/>
      <c r="J121" s="351">
        <f t="shared" si="4"/>
        <v>0</v>
      </c>
    </row>
    <row r="122" spans="1:10" ht="40.5" customHeight="1">
      <c r="A122" s="347">
        <f t="shared" si="3"/>
        <v>111</v>
      </c>
      <c r="B122" s="298"/>
      <c r="C122" s="299"/>
      <c r="D122" s="299"/>
      <c r="E122" s="300"/>
      <c r="F122" s="300"/>
      <c r="G122" s="364"/>
      <c r="H122" s="350">
        <f t="shared" si="0"/>
        <v>1</v>
      </c>
      <c r="I122" s="343"/>
      <c r="J122" s="351">
        <f t="shared" si="4"/>
        <v>0</v>
      </c>
    </row>
    <row r="123" spans="1:10" ht="20.25" customHeight="1">
      <c r="A123" s="753" t="s">
        <v>376</v>
      </c>
      <c r="B123" s="754"/>
      <c r="C123" s="754"/>
      <c r="D123" s="754"/>
      <c r="E123" s="754"/>
      <c r="F123" s="754"/>
      <c r="G123" s="755"/>
      <c r="H123" s="755"/>
      <c r="I123" s="755"/>
      <c r="J123" s="755"/>
    </row>
  </sheetData>
  <mergeCells count="20">
    <mergeCell ref="H9:H10"/>
    <mergeCell ref="I9:I10"/>
    <mergeCell ref="J9:J10"/>
    <mergeCell ref="A123:J123"/>
    <mergeCell ref="A7:E7"/>
    <mergeCell ref="G7:H7"/>
    <mergeCell ref="A8:E8"/>
    <mergeCell ref="G8:H8"/>
    <mergeCell ref="A9:A10"/>
    <mergeCell ref="B9:B10"/>
    <mergeCell ref="C9:C10"/>
    <mergeCell ref="D9:D10"/>
    <mergeCell ref="E9:E10"/>
    <mergeCell ref="F9:G9"/>
    <mergeCell ref="F6:H6"/>
    <mergeCell ref="A2:J2"/>
    <mergeCell ref="A4:J4"/>
    <mergeCell ref="A5:B5"/>
    <mergeCell ref="C5:E5"/>
    <mergeCell ref="G5:H5"/>
  </mergeCells>
  <phoneticPr fontId="2"/>
  <conditionalFormatting sqref="G11:G122">
    <cfRule type="cellIs" dxfId="20" priority="1" operator="equal">
      <formula>"施設内死亡"</formula>
    </cfRule>
    <cfRule type="cellIs" dxfId="19" priority="2" operator="equal">
      <formula>"回復(R5.1月以降の無症状者）"</formula>
    </cfRule>
    <cfRule type="cellIs" dxfId="18" priority="3" operator="equal">
      <formula>"施設内死亡(R4.10月以降に発症)"</formula>
    </cfRule>
    <cfRule type="cellIs" dxfId="17" priority="4" operator="equal">
      <formula>"入院"</formula>
    </cfRule>
    <cfRule type="cellIs" dxfId="16" priority="5" operator="equal">
      <formula>"回復(R5.1月以降の無症状者）"</formula>
    </cfRule>
    <cfRule type="containsText" dxfId="15" priority="6" operator="containsText" text="回復(R4.10月以降に発症）">
      <formula>NOT(ISERROR(SEARCH("回復(R4.10月以降に発症）",G11)))</formula>
    </cfRule>
  </conditionalFormatting>
  <dataValidations count="1">
    <dataValidation type="list" allowBlank="1" showErrorMessage="1" promptTitle="要確認！" prompt="★R4.10月以降の発症者は原則10日以内(10万円以下)です。J列10万円以下になるよう、F列療養満了日を調整してください。_x000a_★R5.1月以降の無症状者は原則7日以内(7万円以下)です。J列7万円以下になるよう、F列療養満了日を調整してください。　　　　　　　　　　　　　　　　　　　　　　　　　　　　　　　　　　　　　　　　　　　　　　　　　　　　　　　　　　　　　　　　　　　　　　　　　　　　　　　　　　　　　　　　　　　　　　　　　　　_x000a_　　_x000a__x000a__x000a_" sqref="G11:G122">
      <formula1>"回復, 回復(無症状者）,入院,施設内死亡"</formula1>
    </dataValidation>
  </dataValidations>
  <hyperlinks>
    <hyperlink ref="K2" location="'使い方（はじめにお読みください）'!A1" display="使い方に戻る"/>
  </hyperlinks>
  <pageMargins left="0.39370078740157483" right="0.39370078740157483" top="0.39370078740157483" bottom="0.19685039370078741" header="0.31496062992125984" footer="0.31496062992125984"/>
  <pageSetup paperSize="9" scale="70" orientation="portrait" r:id="rId1"/>
  <rowBreaks count="1" manualBreakCount="1">
    <brk id="91"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削除不可!$C$24:$C$32</xm:f>
          </x14:formula1>
          <xm:sqref>G5:H5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146"/>
  <sheetViews>
    <sheetView view="pageBreakPreview" zoomScale="85" zoomScaleNormal="100" zoomScaleSheetLayoutView="85" workbookViewId="0">
      <selection activeCell="G2" sqref="G2"/>
    </sheetView>
  </sheetViews>
  <sheetFormatPr defaultColWidth="9" defaultRowHeight="14.4"/>
  <cols>
    <col min="1" max="1" width="4.109375" style="306" customWidth="1"/>
    <col min="2" max="2" width="20.33203125" style="306" customWidth="1"/>
    <col min="3" max="6" width="17.21875" style="305" customWidth="1"/>
    <col min="7" max="7" width="13.6640625" style="305" customWidth="1"/>
    <col min="8" max="8" width="3.33203125" style="305" customWidth="1"/>
    <col min="9" max="9" width="11.6640625" style="305" customWidth="1"/>
    <col min="10" max="10" width="13.77734375" style="305" customWidth="1"/>
    <col min="11" max="11" width="17.88671875" style="305" customWidth="1"/>
    <col min="12" max="26" width="7.21875" style="305" customWidth="1"/>
    <col min="27" max="16384" width="9" style="305"/>
  </cols>
  <sheetData>
    <row r="1" spans="1:28" ht="21" customHeight="1" thickBot="1">
      <c r="A1" s="342" t="s">
        <v>490</v>
      </c>
      <c r="B1" s="341"/>
      <c r="H1" s="770" t="s">
        <v>409</v>
      </c>
      <c r="I1" s="771"/>
      <c r="J1" s="771"/>
      <c r="K1" s="771"/>
      <c r="L1" s="771"/>
      <c r="M1" s="771"/>
      <c r="N1" s="771"/>
      <c r="O1" s="771"/>
      <c r="P1" s="771"/>
      <c r="Q1" s="771"/>
      <c r="R1" s="771"/>
      <c r="S1" s="771"/>
      <c r="T1" s="771"/>
      <c r="U1" s="771"/>
      <c r="V1" s="771"/>
      <c r="W1" s="771"/>
      <c r="X1" s="771"/>
      <c r="Y1" s="771"/>
      <c r="Z1" s="771"/>
    </row>
    <row r="2" spans="1:28" ht="32.25" customHeight="1" thickBot="1">
      <c r="A2" s="777" t="s">
        <v>517</v>
      </c>
      <c r="B2" s="778"/>
      <c r="C2" s="778"/>
      <c r="D2" s="778"/>
      <c r="E2" s="778"/>
      <c r="F2" s="778"/>
      <c r="G2" s="297" t="s">
        <v>371</v>
      </c>
      <c r="H2" s="771"/>
      <c r="I2" s="771"/>
      <c r="J2" s="771"/>
      <c r="K2" s="771"/>
      <c r="L2" s="771"/>
      <c r="M2" s="771"/>
      <c r="N2" s="771"/>
      <c r="O2" s="771"/>
      <c r="P2" s="771"/>
      <c r="Q2" s="771"/>
      <c r="R2" s="771"/>
      <c r="S2" s="771"/>
      <c r="T2" s="771"/>
      <c r="U2" s="771"/>
      <c r="V2" s="771"/>
      <c r="W2" s="771"/>
      <c r="X2" s="771"/>
      <c r="Y2" s="771"/>
      <c r="Z2" s="771"/>
    </row>
    <row r="3" spans="1:28" ht="16.5" customHeight="1">
      <c r="H3" s="771"/>
      <c r="I3" s="771"/>
      <c r="J3" s="771"/>
      <c r="K3" s="771"/>
      <c r="L3" s="771"/>
      <c r="M3" s="771"/>
      <c r="N3" s="771"/>
      <c r="O3" s="771"/>
      <c r="P3" s="771"/>
      <c r="Q3" s="771"/>
      <c r="R3" s="771"/>
      <c r="S3" s="771"/>
      <c r="T3" s="771"/>
      <c r="U3" s="771"/>
      <c r="V3" s="771"/>
      <c r="W3" s="771"/>
      <c r="X3" s="771"/>
      <c r="Y3" s="771"/>
      <c r="Z3" s="771"/>
    </row>
    <row r="4" spans="1:28" s="124" customFormat="1" ht="16.5" customHeight="1">
      <c r="A4" s="779" t="s">
        <v>120</v>
      </c>
      <c r="B4" s="780"/>
      <c r="C4" s="783">
        <f>'★R5.10.1以降【施設用】施設内療養者一覧'!G5</f>
        <v>0</v>
      </c>
      <c r="D4" s="784"/>
      <c r="E4" s="135" t="s">
        <v>189</v>
      </c>
      <c r="F4" s="340">
        <f>'★R5.10.1以降【施設用】施設内療養者一覧'!J5</f>
        <v>0</v>
      </c>
      <c r="G4" s="339"/>
      <c r="H4" s="771"/>
      <c r="I4" s="771"/>
      <c r="J4" s="771"/>
      <c r="K4" s="771"/>
      <c r="L4" s="771"/>
      <c r="M4" s="771"/>
      <c r="N4" s="771"/>
      <c r="O4" s="771"/>
      <c r="P4" s="771"/>
      <c r="Q4" s="771"/>
      <c r="R4" s="771"/>
      <c r="S4" s="771"/>
      <c r="T4" s="771"/>
      <c r="U4" s="771"/>
      <c r="V4" s="771"/>
      <c r="W4" s="771"/>
      <c r="X4" s="771"/>
      <c r="Y4" s="771"/>
      <c r="Z4" s="771"/>
    </row>
    <row r="5" spans="1:28" s="124" customFormat="1" ht="16.5" customHeight="1">
      <c r="A5" s="781"/>
      <c r="B5" s="782"/>
      <c r="C5" s="785"/>
      <c r="D5" s="786"/>
      <c r="E5" s="135" t="s">
        <v>408</v>
      </c>
      <c r="F5" s="340" t="str">
        <f>IF(F4&gt;=30,"10","4")</f>
        <v>4</v>
      </c>
      <c r="G5" s="339"/>
      <c r="H5" s="771"/>
      <c r="I5" s="771"/>
      <c r="J5" s="771"/>
      <c r="K5" s="771"/>
      <c r="L5" s="771"/>
      <c r="M5" s="771"/>
      <c r="N5" s="771"/>
      <c r="O5" s="771"/>
      <c r="P5" s="771"/>
      <c r="Q5" s="771"/>
      <c r="R5" s="771"/>
      <c r="S5" s="771"/>
      <c r="T5" s="771"/>
      <c r="U5" s="771"/>
      <c r="V5" s="771"/>
      <c r="W5" s="771"/>
      <c r="X5" s="771"/>
      <c r="Y5" s="771"/>
      <c r="Z5" s="771"/>
    </row>
    <row r="6" spans="1:28" s="124" customFormat="1" ht="12.75" customHeight="1">
      <c r="A6" s="338"/>
      <c r="B6" s="304"/>
      <c r="C6" s="337"/>
      <c r="D6" s="336"/>
      <c r="E6" s="335"/>
      <c r="F6" s="334"/>
      <c r="G6" s="333"/>
      <c r="H6" s="414"/>
      <c r="I6" s="414"/>
      <c r="J6" s="414"/>
      <c r="K6" s="414"/>
      <c r="L6" s="414"/>
      <c r="M6" s="414"/>
      <c r="N6" s="414"/>
      <c r="O6" s="414"/>
      <c r="P6" s="414"/>
      <c r="Q6" s="414"/>
      <c r="R6" s="414"/>
      <c r="S6" s="414"/>
      <c r="T6" s="414"/>
      <c r="U6" s="414"/>
      <c r="V6" s="414"/>
      <c r="W6" s="414"/>
      <c r="X6" s="414"/>
      <c r="Y6" s="414"/>
      <c r="Z6" s="414"/>
    </row>
    <row r="7" spans="1:28" ht="25.5" customHeight="1">
      <c r="A7" s="765" t="s">
        <v>407</v>
      </c>
      <c r="B7" s="787"/>
      <c r="C7" s="331" t="s">
        <v>406</v>
      </c>
      <c r="D7" s="332">
        <v>44588</v>
      </c>
      <c r="E7" s="331" t="s">
        <v>405</v>
      </c>
      <c r="F7" s="314">
        <v>45382</v>
      </c>
      <c r="G7" s="330"/>
      <c r="H7" s="414"/>
      <c r="I7" s="414"/>
      <c r="J7" s="414"/>
      <c r="K7" s="414"/>
      <c r="L7" s="414"/>
      <c r="M7" s="414"/>
      <c r="N7" s="414"/>
      <c r="O7" s="414"/>
      <c r="P7" s="414"/>
      <c r="Q7" s="414"/>
      <c r="R7" s="414"/>
      <c r="S7" s="414"/>
      <c r="T7" s="414"/>
      <c r="U7" s="414"/>
      <c r="V7" s="414"/>
      <c r="W7" s="414"/>
      <c r="X7" s="414"/>
      <c r="Y7" s="414"/>
      <c r="Z7" s="414"/>
    </row>
    <row r="8" spans="1:28" ht="25.5" customHeight="1">
      <c r="A8" s="765" t="s">
        <v>404</v>
      </c>
      <c r="B8" s="787"/>
      <c r="C8" s="331" t="s">
        <v>403</v>
      </c>
      <c r="D8" s="332">
        <f>MIN(J12:J141)</f>
        <v>0</v>
      </c>
      <c r="E8" s="331" t="s">
        <v>394</v>
      </c>
      <c r="F8" s="314">
        <f>MAX(K12:K141)</f>
        <v>0</v>
      </c>
      <c r="G8" s="330"/>
      <c r="H8" s="414"/>
      <c r="I8" s="414"/>
      <c r="J8" s="414"/>
      <c r="K8" s="414"/>
      <c r="L8" s="414"/>
      <c r="M8" s="414"/>
      <c r="N8" s="414"/>
      <c r="O8" s="414"/>
      <c r="P8" s="414"/>
      <c r="Q8" s="414"/>
      <c r="R8" s="414"/>
      <c r="S8" s="414"/>
      <c r="T8" s="414"/>
      <c r="U8" s="414"/>
      <c r="V8" s="414"/>
      <c r="W8" s="414"/>
      <c r="X8" s="414"/>
      <c r="Y8" s="414"/>
      <c r="Z8" s="414"/>
    </row>
    <row r="9" spans="1:28" ht="9.75" customHeight="1">
      <c r="H9" s="124"/>
      <c r="I9" s="124"/>
      <c r="J9" s="124"/>
      <c r="K9" s="124"/>
      <c r="L9" s="124"/>
      <c r="M9" s="124"/>
      <c r="N9" s="124"/>
      <c r="O9" s="124"/>
      <c r="P9" s="124"/>
      <c r="Q9" s="124"/>
      <c r="R9" s="124"/>
      <c r="S9" s="124"/>
      <c r="T9" s="124"/>
      <c r="U9" s="308"/>
      <c r="V9" s="308"/>
      <c r="W9" s="308"/>
      <c r="X9" s="308"/>
      <c r="Y9" s="308"/>
      <c r="Z9" s="308"/>
    </row>
    <row r="10" spans="1:28" ht="24" customHeight="1" thickBot="1">
      <c r="A10" s="772" t="s">
        <v>402</v>
      </c>
      <c r="B10" s="772"/>
      <c r="C10" s="773"/>
      <c r="D10" s="773"/>
      <c r="E10" s="773"/>
      <c r="F10" s="773"/>
      <c r="G10" s="328"/>
      <c r="H10" s="763" t="s">
        <v>193</v>
      </c>
      <c r="I10" s="764" t="s">
        <v>169</v>
      </c>
      <c r="J10" s="765" t="s">
        <v>401</v>
      </c>
      <c r="K10" s="766"/>
      <c r="L10" s="767" t="s">
        <v>400</v>
      </c>
      <c r="M10" s="768"/>
      <c r="N10" s="768"/>
      <c r="O10" s="768"/>
      <c r="P10" s="768"/>
      <c r="Q10" s="768"/>
      <c r="R10" s="768"/>
      <c r="S10" s="768"/>
      <c r="T10" s="768"/>
      <c r="U10" s="768"/>
      <c r="V10" s="768"/>
      <c r="W10" s="768"/>
      <c r="X10" s="768"/>
      <c r="Y10" s="768"/>
      <c r="Z10" s="769"/>
    </row>
    <row r="11" spans="1:28" ht="16.5" customHeight="1">
      <c r="A11" s="325" t="s">
        <v>193</v>
      </c>
      <c r="B11" s="327" t="s">
        <v>399</v>
      </c>
      <c r="C11" s="325" t="s">
        <v>398</v>
      </c>
      <c r="D11" s="325" t="s">
        <v>397</v>
      </c>
      <c r="E11" s="324" t="s">
        <v>396</v>
      </c>
      <c r="F11" s="406" t="s">
        <v>491</v>
      </c>
      <c r="G11" s="326"/>
      <c r="H11" s="757"/>
      <c r="I11" s="737"/>
      <c r="J11" s="325" t="s">
        <v>395</v>
      </c>
      <c r="K11" s="324" t="s">
        <v>394</v>
      </c>
      <c r="L11" s="323" t="s">
        <v>393</v>
      </c>
      <c r="M11" s="322" t="s">
        <v>392</v>
      </c>
      <c r="N11" s="322" t="s">
        <v>391</v>
      </c>
      <c r="O11" s="322" t="s">
        <v>390</v>
      </c>
      <c r="P11" s="322" t="s">
        <v>389</v>
      </c>
      <c r="Q11" s="322" t="s">
        <v>388</v>
      </c>
      <c r="R11" s="322" t="s">
        <v>387</v>
      </c>
      <c r="S11" s="322" t="s">
        <v>386</v>
      </c>
      <c r="T11" s="322" t="s">
        <v>385</v>
      </c>
      <c r="U11" s="322" t="s">
        <v>384</v>
      </c>
      <c r="V11" s="322" t="s">
        <v>383</v>
      </c>
      <c r="W11" s="322" t="s">
        <v>382</v>
      </c>
      <c r="X11" s="322" t="s">
        <v>381</v>
      </c>
      <c r="Y11" s="322" t="s">
        <v>380</v>
      </c>
      <c r="Z11" s="322" t="s">
        <v>379</v>
      </c>
    </row>
    <row r="12" spans="1:28" ht="16.5" customHeight="1" thickBot="1">
      <c r="A12" s="319">
        <f t="shared" ref="A12:A141" si="0">ROW()-11</f>
        <v>1</v>
      </c>
      <c r="B12" s="314">
        <f t="shared" ref="B12:B75" si="1">IF($D$8+ROW(B11)-11&gt;$F$8,"",$D$8+ROW(B11)-11)</f>
        <v>0</v>
      </c>
      <c r="C12" s="321">
        <f>IF(B12="","",COUNTIF($L$12:$Z$141,B12))</f>
        <v>0</v>
      </c>
      <c r="D12" s="318" t="str">
        <f>IF(C12&gt;$F$5-1,C12,"")</f>
        <v/>
      </c>
      <c r="E12" s="368" t="e">
        <f>D12*5000</f>
        <v>#VALUE!</v>
      </c>
      <c r="F12" s="372" t="str">
        <f>IF(F4&gt;=30,"5,000,000","2,000,000")</f>
        <v>2,000,000</v>
      </c>
      <c r="G12" s="310"/>
      <c r="H12" s="316">
        <f>ROW()-11</f>
        <v>1</v>
      </c>
      <c r="I12" s="315">
        <f>'★R5.10.1以降【施設用】施設内療養者一覧'!B12</f>
        <v>0</v>
      </c>
      <c r="J12" s="314" t="str">
        <f>IF('★R5.10.1以降【施設用】施設内療養者一覧'!B12="","",MAX('★R5.10.1以降【施設用】施設内療養者一覧'!E12,$D$7))</f>
        <v/>
      </c>
      <c r="K12" s="313" t="str">
        <f>IF('★R5.10.1以降【施設用】施設内療養者一覧'!B12="","",MIN('★R5.10.1以降【施設用】施設内療養者一覧'!F12,$F$7,J12+14))</f>
        <v/>
      </c>
      <c r="L12" s="312" t="e">
        <f>IF(J12+COLUMN(I12)-9&gt;K12,"",J12+COLUMN(I12)-9)</f>
        <v>#VALUE!</v>
      </c>
      <c r="M12" s="312" t="e">
        <f>IF(J12+COLUMN(J12)-9&gt;K12,"",J12+COLUMN(J12)-9)</f>
        <v>#VALUE!</v>
      </c>
      <c r="N12" s="312" t="e">
        <f>IF(J12+COLUMN(K12)-9&gt;K12,"",J12+COLUMN(K12)-9)</f>
        <v>#VALUE!</v>
      </c>
      <c r="O12" s="312" t="e">
        <f>IF(J12+COLUMN(L12)-9&gt;K12,"",J12+COLUMN(L12)-9)</f>
        <v>#VALUE!</v>
      </c>
      <c r="P12" s="312" t="e">
        <f>IF(J12+COLUMN(M12)-9&gt;K12,"",J12+COLUMN(M12)-9)</f>
        <v>#VALUE!</v>
      </c>
      <c r="Q12" s="312" t="e">
        <f>IF(J12+COLUMN(N12)-9&gt;K12,"",J12+COLUMN(N12)-9)</f>
        <v>#VALUE!</v>
      </c>
      <c r="R12" s="312" t="e">
        <f>IF(J12+COLUMN(O12)-9&gt;K12,"",J12+COLUMN(O12)-9)</f>
        <v>#VALUE!</v>
      </c>
      <c r="S12" s="312" t="e">
        <f>IF(J12+COLUMN(P12)-9&gt;K12,"",J12+COLUMN(P12)-9)</f>
        <v>#VALUE!</v>
      </c>
      <c r="T12" s="312" t="e">
        <f>IF(J12+COLUMN(Q12)-9&gt;K12,"",J12+COLUMN(Q12)-9)</f>
        <v>#VALUE!</v>
      </c>
      <c r="U12" s="312" t="e">
        <f>IF(J12+COLUMN(R12)-9&gt;K12,"",J12+COLUMN(R12)-9)</f>
        <v>#VALUE!</v>
      </c>
      <c r="V12" s="312" t="e">
        <f>IF(J12+COLUMN(S12)-9&gt;K12,"",J12+COLUMN(S12)-9)</f>
        <v>#VALUE!</v>
      </c>
      <c r="W12" s="312" t="e">
        <f>IF(J12+COLUMN(T12)-9&gt;K12,"",J12+COLUMN(T12)-9)</f>
        <v>#VALUE!</v>
      </c>
      <c r="X12" s="312" t="e">
        <f>IF(J12+COLUMN(U12)-9&gt;K12,"",J12+COLUMN(U12)-9)</f>
        <v>#VALUE!</v>
      </c>
      <c r="Y12" s="312" t="e">
        <f>IF(J12+COLUMN(V12)-9&gt;K12,"",J12+COLUMN(V12)-9)</f>
        <v>#VALUE!</v>
      </c>
      <c r="Z12" s="312" t="e">
        <f>IF(J12+COLUMN(W12)-9&gt;K12,"",J12+COLUMN(W12)-9)</f>
        <v>#VALUE!</v>
      </c>
    </row>
    <row r="13" spans="1:28" ht="16.5" customHeight="1" thickBot="1">
      <c r="A13" s="319">
        <f t="shared" si="0"/>
        <v>2</v>
      </c>
      <c r="B13" s="314" t="str">
        <f t="shared" si="1"/>
        <v/>
      </c>
      <c r="C13" s="321" t="str">
        <f>IF(B13="","",COUNTIF($L$12:$Z$141,B13))</f>
        <v/>
      </c>
      <c r="D13" s="318" t="str">
        <f>IF(C13&gt;$F$5-1,C13,"")</f>
        <v/>
      </c>
      <c r="E13" s="320" t="e">
        <f t="shared" ref="E13:E76" si="2">D13*5000</f>
        <v>#VALUE!</v>
      </c>
      <c r="G13" s="310"/>
      <c r="H13" s="316">
        <f t="shared" ref="H13:H76" si="3">ROW()-11</f>
        <v>2</v>
      </c>
      <c r="I13" s="315">
        <f>'★R5.10.1以降【施設用】施設内療養者一覧'!B13</f>
        <v>0</v>
      </c>
      <c r="J13" s="314" t="str">
        <f>IF('★R5.10.1以降【施設用】施設内療養者一覧'!B13="","",MAX('★R5.10.1以降【施設用】施設内療養者一覧'!E13,$D$7))</f>
        <v/>
      </c>
      <c r="K13" s="313" t="str">
        <f>IF('★R5.10.1以降【施設用】施設内療養者一覧'!B13="","",MIN('★R5.10.1以降【施設用】施設内療養者一覧'!F13,$F$7,J13+14))</f>
        <v/>
      </c>
      <c r="L13" s="312" t="e">
        <f t="shared" ref="L13:L76" si="4">IF(J13+COLUMN(I13)-9&gt;K13,"",J13+COLUMN(I13)-9)</f>
        <v>#VALUE!</v>
      </c>
      <c r="M13" s="312" t="e">
        <f t="shared" ref="M13:M76" si="5">IF(J13+COLUMN(J13)-9&gt;K13,"",J13+COLUMN(J13)-9)</f>
        <v>#VALUE!</v>
      </c>
      <c r="N13" s="312" t="e">
        <f t="shared" ref="N13:N76" si="6">IF(J13+COLUMN(K13)-9&gt;K13,"",J13+COLUMN(K13)-9)</f>
        <v>#VALUE!</v>
      </c>
      <c r="O13" s="312" t="e">
        <f t="shared" ref="O13:O76" si="7">IF(J13+COLUMN(L13)-9&gt;K13,"",J13+COLUMN(L13)-9)</f>
        <v>#VALUE!</v>
      </c>
      <c r="P13" s="312" t="e">
        <f t="shared" ref="P13:P76" si="8">IF(J13+COLUMN(M13)-9&gt;K13,"",J13+COLUMN(M13)-9)</f>
        <v>#VALUE!</v>
      </c>
      <c r="Q13" s="312" t="e">
        <f t="shared" ref="Q13:Q76" si="9">IF(J13+COLUMN(N13)-9&gt;K13,"",J13+COLUMN(N13)-9)</f>
        <v>#VALUE!</v>
      </c>
      <c r="R13" s="312" t="e">
        <f t="shared" ref="R13:R76" si="10">IF(J13+COLUMN(O13)-9&gt;K13,"",J13+COLUMN(O13)-9)</f>
        <v>#VALUE!</v>
      </c>
      <c r="S13" s="312" t="e">
        <f t="shared" ref="S13:S76" si="11">IF(J13+COLUMN(P13)-9&gt;K13,"",J13+COLUMN(P13)-9)</f>
        <v>#VALUE!</v>
      </c>
      <c r="T13" s="312" t="e">
        <f t="shared" ref="T13:T76" si="12">IF(J13+COLUMN(Q13)-9&gt;K13,"",J13+COLUMN(Q13)-9)</f>
        <v>#VALUE!</v>
      </c>
      <c r="U13" s="312" t="e">
        <f t="shared" ref="U13:U76" si="13">IF(J13+COLUMN(R13)-9&gt;K13,"",J13+COLUMN(R13)-9)</f>
        <v>#VALUE!</v>
      </c>
      <c r="V13" s="312" t="e">
        <f t="shared" ref="V13:V76" si="14">IF(J13+COLUMN(S13)-9&gt;K13,"",J13+COLUMN(S13)-9)</f>
        <v>#VALUE!</v>
      </c>
      <c r="W13" s="312" t="e">
        <f t="shared" ref="W13:W76" si="15">IF(J13+COLUMN(T13)-9&gt;K13,"",J13+COLUMN(T13)-9)</f>
        <v>#VALUE!</v>
      </c>
      <c r="X13" s="312" t="e">
        <f t="shared" ref="X13:X76" si="16">IF(J13+COLUMN(U13)-9&gt;K13,"",J13+COLUMN(U13)-9)</f>
        <v>#VALUE!</v>
      </c>
      <c r="Y13" s="312" t="e">
        <f t="shared" ref="Y13:Y76" si="17">IF(J13+COLUMN(V13)-9&gt;K13,"",J13+COLUMN(V13)-9)</f>
        <v>#VALUE!</v>
      </c>
      <c r="Z13" s="312" t="e">
        <f t="shared" ref="Z13:Z76" si="18">IF(J13+COLUMN(W13)-9&gt;K13,"",J13+COLUMN(W13)-9)</f>
        <v>#VALUE!</v>
      </c>
      <c r="AA13" s="308"/>
      <c r="AB13" s="307"/>
    </row>
    <row r="14" spans="1:28" ht="16.5" customHeight="1">
      <c r="A14" s="319">
        <f t="shared" si="0"/>
        <v>3</v>
      </c>
      <c r="B14" s="314" t="str">
        <f t="shared" si="1"/>
        <v/>
      </c>
      <c r="C14" s="321" t="str">
        <f t="shared" ref="C14:C77" si="19">IF(B14="","",COUNTIF($L$12:$Z$141,B14))</f>
        <v/>
      </c>
      <c r="D14" s="318" t="str">
        <f t="shared" ref="D14:D77" si="20">IF(C14&gt;$F$5-1,C14,"")</f>
        <v/>
      </c>
      <c r="E14" s="320" t="e">
        <f t="shared" si="2"/>
        <v>#VALUE!</v>
      </c>
      <c r="F14" s="788" t="s">
        <v>492</v>
      </c>
      <c r="G14" s="310"/>
      <c r="H14" s="316">
        <f t="shared" si="3"/>
        <v>3</v>
      </c>
      <c r="I14" s="315">
        <f>'★R5.10.1以降【施設用】施設内療養者一覧'!B14</f>
        <v>0</v>
      </c>
      <c r="J14" s="314" t="str">
        <f>IF('★R5.10.1以降【施設用】施設内療養者一覧'!B14="","",MAX('★R5.10.1以降【施設用】施設内療養者一覧'!E14,$D$7))</f>
        <v/>
      </c>
      <c r="K14" s="313" t="str">
        <f>IF('★R5.10.1以降【施設用】施設内療養者一覧'!B14="","",MIN('★R5.10.1以降【施設用】施設内療養者一覧'!F14,$F$7,J14+14))</f>
        <v/>
      </c>
      <c r="L14" s="312" t="e">
        <f t="shared" si="4"/>
        <v>#VALUE!</v>
      </c>
      <c r="M14" s="312" t="e">
        <f t="shared" si="5"/>
        <v>#VALUE!</v>
      </c>
      <c r="N14" s="312" t="e">
        <f t="shared" si="6"/>
        <v>#VALUE!</v>
      </c>
      <c r="O14" s="312" t="e">
        <f t="shared" si="7"/>
        <v>#VALUE!</v>
      </c>
      <c r="P14" s="312" t="e">
        <f t="shared" si="8"/>
        <v>#VALUE!</v>
      </c>
      <c r="Q14" s="312" t="e">
        <f t="shared" si="9"/>
        <v>#VALUE!</v>
      </c>
      <c r="R14" s="312" t="e">
        <f t="shared" si="10"/>
        <v>#VALUE!</v>
      </c>
      <c r="S14" s="312" t="e">
        <f t="shared" si="11"/>
        <v>#VALUE!</v>
      </c>
      <c r="T14" s="312" t="e">
        <f t="shared" si="12"/>
        <v>#VALUE!</v>
      </c>
      <c r="U14" s="312" t="e">
        <f t="shared" si="13"/>
        <v>#VALUE!</v>
      </c>
      <c r="V14" s="312" t="e">
        <f t="shared" si="14"/>
        <v>#VALUE!</v>
      </c>
      <c r="W14" s="312" t="e">
        <f t="shared" si="15"/>
        <v>#VALUE!</v>
      </c>
      <c r="X14" s="312" t="e">
        <f t="shared" si="16"/>
        <v>#VALUE!</v>
      </c>
      <c r="Y14" s="312" t="e">
        <f t="shared" si="17"/>
        <v>#VALUE!</v>
      </c>
      <c r="Z14" s="312" t="e">
        <f t="shared" si="18"/>
        <v>#VALUE!</v>
      </c>
      <c r="AA14" s="308"/>
      <c r="AB14" s="307"/>
    </row>
    <row r="15" spans="1:28" ht="16.5" customHeight="1">
      <c r="A15" s="319">
        <f t="shared" si="0"/>
        <v>4</v>
      </c>
      <c r="B15" s="314" t="str">
        <f t="shared" si="1"/>
        <v/>
      </c>
      <c r="C15" s="321" t="str">
        <f t="shared" si="19"/>
        <v/>
      </c>
      <c r="D15" s="318" t="str">
        <f t="shared" si="20"/>
        <v/>
      </c>
      <c r="E15" s="320" t="e">
        <f t="shared" si="2"/>
        <v>#VALUE!</v>
      </c>
      <c r="F15" s="789"/>
      <c r="G15" s="310"/>
      <c r="H15" s="316">
        <f t="shared" si="3"/>
        <v>4</v>
      </c>
      <c r="I15" s="315">
        <f>'★R5.10.1以降【施設用】施設内療養者一覧'!B15</f>
        <v>0</v>
      </c>
      <c r="J15" s="314" t="str">
        <f>IF('★R5.10.1以降【施設用】施設内療養者一覧'!B15="","",MAX('★R5.10.1以降【施設用】施設内療養者一覧'!E15,$D$7))</f>
        <v/>
      </c>
      <c r="K15" s="313" t="str">
        <f>IF('★R5.10.1以降【施設用】施設内療養者一覧'!B15="","",MIN('★R5.10.1以降【施設用】施設内療養者一覧'!F15,$F$7,J15+14))</f>
        <v/>
      </c>
      <c r="L15" s="312" t="e">
        <f t="shared" si="4"/>
        <v>#VALUE!</v>
      </c>
      <c r="M15" s="312" t="e">
        <f t="shared" si="5"/>
        <v>#VALUE!</v>
      </c>
      <c r="N15" s="312" t="e">
        <f t="shared" si="6"/>
        <v>#VALUE!</v>
      </c>
      <c r="O15" s="312" t="e">
        <f t="shared" si="7"/>
        <v>#VALUE!</v>
      </c>
      <c r="P15" s="312" t="e">
        <f t="shared" si="8"/>
        <v>#VALUE!</v>
      </c>
      <c r="Q15" s="312" t="e">
        <f t="shared" si="9"/>
        <v>#VALUE!</v>
      </c>
      <c r="R15" s="312" t="e">
        <f t="shared" si="10"/>
        <v>#VALUE!</v>
      </c>
      <c r="S15" s="312" t="e">
        <f t="shared" si="11"/>
        <v>#VALUE!</v>
      </c>
      <c r="T15" s="312" t="e">
        <f t="shared" si="12"/>
        <v>#VALUE!</v>
      </c>
      <c r="U15" s="312" t="e">
        <f t="shared" si="13"/>
        <v>#VALUE!</v>
      </c>
      <c r="V15" s="312" t="e">
        <f t="shared" si="14"/>
        <v>#VALUE!</v>
      </c>
      <c r="W15" s="312" t="e">
        <f t="shared" si="15"/>
        <v>#VALUE!</v>
      </c>
      <c r="X15" s="312" t="e">
        <f t="shared" si="16"/>
        <v>#VALUE!</v>
      </c>
      <c r="Y15" s="312" t="e">
        <f t="shared" si="17"/>
        <v>#VALUE!</v>
      </c>
      <c r="Z15" s="312" t="e">
        <f t="shared" si="18"/>
        <v>#VALUE!</v>
      </c>
      <c r="AA15" s="308"/>
      <c r="AB15" s="307"/>
    </row>
    <row r="16" spans="1:28" ht="16.5" customHeight="1">
      <c r="A16" s="319">
        <f t="shared" si="0"/>
        <v>5</v>
      </c>
      <c r="B16" s="314" t="str">
        <f t="shared" si="1"/>
        <v/>
      </c>
      <c r="C16" s="321" t="str">
        <f t="shared" si="19"/>
        <v/>
      </c>
      <c r="D16" s="318" t="str">
        <f t="shared" si="20"/>
        <v/>
      </c>
      <c r="E16" s="320" t="e">
        <f t="shared" si="2"/>
        <v>#VALUE!</v>
      </c>
      <c r="F16" s="789"/>
      <c r="G16" s="310"/>
      <c r="H16" s="316">
        <f t="shared" si="3"/>
        <v>5</v>
      </c>
      <c r="I16" s="315">
        <f>'★R5.10.1以降【施設用】施設内療養者一覧'!B16</f>
        <v>0</v>
      </c>
      <c r="J16" s="314" t="str">
        <f>IF('★R5.10.1以降【施設用】施設内療養者一覧'!B16="","",MAX('★R5.10.1以降【施設用】施設内療養者一覧'!E16,$D$7))</f>
        <v/>
      </c>
      <c r="K16" s="313" t="str">
        <f>IF('★R5.10.1以降【施設用】施設内療養者一覧'!B16="","",MIN('★R5.10.1以降【施設用】施設内療養者一覧'!F16,$F$7,J16+14))</f>
        <v/>
      </c>
      <c r="L16" s="312" t="e">
        <f t="shared" si="4"/>
        <v>#VALUE!</v>
      </c>
      <c r="M16" s="312" t="e">
        <f t="shared" si="5"/>
        <v>#VALUE!</v>
      </c>
      <c r="N16" s="312" t="e">
        <f t="shared" si="6"/>
        <v>#VALUE!</v>
      </c>
      <c r="O16" s="312" t="e">
        <f t="shared" si="7"/>
        <v>#VALUE!</v>
      </c>
      <c r="P16" s="312" t="e">
        <f t="shared" si="8"/>
        <v>#VALUE!</v>
      </c>
      <c r="Q16" s="312" t="e">
        <f t="shared" si="9"/>
        <v>#VALUE!</v>
      </c>
      <c r="R16" s="312" t="e">
        <f t="shared" si="10"/>
        <v>#VALUE!</v>
      </c>
      <c r="S16" s="312" t="e">
        <f t="shared" si="11"/>
        <v>#VALUE!</v>
      </c>
      <c r="T16" s="312" t="e">
        <f t="shared" si="12"/>
        <v>#VALUE!</v>
      </c>
      <c r="U16" s="312" t="e">
        <f t="shared" si="13"/>
        <v>#VALUE!</v>
      </c>
      <c r="V16" s="312" t="e">
        <f t="shared" si="14"/>
        <v>#VALUE!</v>
      </c>
      <c r="W16" s="312" t="e">
        <f t="shared" si="15"/>
        <v>#VALUE!</v>
      </c>
      <c r="X16" s="312" t="e">
        <f t="shared" si="16"/>
        <v>#VALUE!</v>
      </c>
      <c r="Y16" s="312" t="e">
        <f t="shared" si="17"/>
        <v>#VALUE!</v>
      </c>
      <c r="Z16" s="312" t="e">
        <f t="shared" si="18"/>
        <v>#VALUE!</v>
      </c>
      <c r="AA16" s="308"/>
      <c r="AB16" s="307"/>
    </row>
    <row r="17" spans="1:28" ht="16.5" customHeight="1" thickBot="1">
      <c r="A17" s="319">
        <f t="shared" si="0"/>
        <v>6</v>
      </c>
      <c r="B17" s="314" t="str">
        <f t="shared" si="1"/>
        <v/>
      </c>
      <c r="C17" s="321" t="str">
        <f t="shared" si="19"/>
        <v/>
      </c>
      <c r="D17" s="318" t="str">
        <f t="shared" si="20"/>
        <v/>
      </c>
      <c r="E17" s="368" t="e">
        <f t="shared" si="2"/>
        <v>#VALUE!</v>
      </c>
      <c r="F17" s="371"/>
      <c r="G17" s="310"/>
      <c r="H17" s="316">
        <f t="shared" si="3"/>
        <v>6</v>
      </c>
      <c r="I17" s="315">
        <f>'★R5.10.1以降【施設用】施設内療養者一覧'!B17</f>
        <v>0</v>
      </c>
      <c r="J17" s="314" t="str">
        <f>IF('★R5.10.1以降【施設用】施設内療養者一覧'!B17="","",MAX('★R5.10.1以降【施設用】施設内療養者一覧'!E17,$D$7))</f>
        <v/>
      </c>
      <c r="K17" s="313" t="str">
        <f>IF('★R5.10.1以降【施設用】施設内療養者一覧'!B17="","",MIN('★R5.10.1以降【施設用】施設内療養者一覧'!F17,$F$7,J17+14))</f>
        <v/>
      </c>
      <c r="L17" s="312" t="e">
        <f t="shared" si="4"/>
        <v>#VALUE!</v>
      </c>
      <c r="M17" s="312" t="e">
        <f t="shared" si="5"/>
        <v>#VALUE!</v>
      </c>
      <c r="N17" s="312" t="e">
        <f t="shared" si="6"/>
        <v>#VALUE!</v>
      </c>
      <c r="O17" s="312" t="e">
        <f t="shared" si="7"/>
        <v>#VALUE!</v>
      </c>
      <c r="P17" s="312" t="e">
        <f t="shared" si="8"/>
        <v>#VALUE!</v>
      </c>
      <c r="Q17" s="312" t="e">
        <f t="shared" si="9"/>
        <v>#VALUE!</v>
      </c>
      <c r="R17" s="312" t="e">
        <f t="shared" si="10"/>
        <v>#VALUE!</v>
      </c>
      <c r="S17" s="312" t="e">
        <f t="shared" si="11"/>
        <v>#VALUE!</v>
      </c>
      <c r="T17" s="312" t="e">
        <f t="shared" si="12"/>
        <v>#VALUE!</v>
      </c>
      <c r="U17" s="312" t="e">
        <f t="shared" si="13"/>
        <v>#VALUE!</v>
      </c>
      <c r="V17" s="312" t="e">
        <f t="shared" si="14"/>
        <v>#VALUE!</v>
      </c>
      <c r="W17" s="312" t="e">
        <f t="shared" si="15"/>
        <v>#VALUE!</v>
      </c>
      <c r="X17" s="312" t="e">
        <f t="shared" si="16"/>
        <v>#VALUE!</v>
      </c>
      <c r="Y17" s="312" t="e">
        <f t="shared" si="17"/>
        <v>#VALUE!</v>
      </c>
      <c r="Z17" s="312" t="e">
        <f t="shared" si="18"/>
        <v>#VALUE!</v>
      </c>
      <c r="AA17" s="308"/>
      <c r="AB17" s="307"/>
    </row>
    <row r="18" spans="1:28" ht="16.5" customHeight="1" thickBot="1">
      <c r="A18" s="319">
        <f t="shared" si="0"/>
        <v>7</v>
      </c>
      <c r="B18" s="314" t="str">
        <f t="shared" si="1"/>
        <v/>
      </c>
      <c r="C18" s="321" t="str">
        <f t="shared" si="19"/>
        <v/>
      </c>
      <c r="D18" s="318" t="str">
        <f t="shared" si="20"/>
        <v/>
      </c>
      <c r="E18" s="320" t="e">
        <f t="shared" si="2"/>
        <v>#VALUE!</v>
      </c>
      <c r="G18" s="310"/>
      <c r="H18" s="316">
        <f t="shared" si="3"/>
        <v>7</v>
      </c>
      <c r="I18" s="315">
        <f>'★R5.10.1以降【施設用】施設内療養者一覧'!B18</f>
        <v>0</v>
      </c>
      <c r="J18" s="314" t="str">
        <f>IF('★R5.10.1以降【施設用】施設内療養者一覧'!B18="","",MAX('★R5.10.1以降【施設用】施設内療養者一覧'!E18,$D$7))</f>
        <v/>
      </c>
      <c r="K18" s="313" t="str">
        <f>IF('★R5.10.1以降【施設用】施設内療養者一覧'!B18="","",MIN('★R5.10.1以降【施設用】施設内療養者一覧'!F18,$F$7,J18+14))</f>
        <v/>
      </c>
      <c r="L18" s="312" t="e">
        <f t="shared" si="4"/>
        <v>#VALUE!</v>
      </c>
      <c r="M18" s="312" t="e">
        <f t="shared" si="5"/>
        <v>#VALUE!</v>
      </c>
      <c r="N18" s="312" t="e">
        <f t="shared" si="6"/>
        <v>#VALUE!</v>
      </c>
      <c r="O18" s="312" t="e">
        <f t="shared" si="7"/>
        <v>#VALUE!</v>
      </c>
      <c r="P18" s="312" t="e">
        <f t="shared" si="8"/>
        <v>#VALUE!</v>
      </c>
      <c r="Q18" s="312" t="e">
        <f t="shared" si="9"/>
        <v>#VALUE!</v>
      </c>
      <c r="R18" s="312" t="e">
        <f t="shared" si="10"/>
        <v>#VALUE!</v>
      </c>
      <c r="S18" s="312" t="e">
        <f t="shared" si="11"/>
        <v>#VALUE!</v>
      </c>
      <c r="T18" s="312" t="e">
        <f t="shared" si="12"/>
        <v>#VALUE!</v>
      </c>
      <c r="U18" s="312" t="e">
        <f t="shared" si="13"/>
        <v>#VALUE!</v>
      </c>
      <c r="V18" s="312" t="e">
        <f t="shared" si="14"/>
        <v>#VALUE!</v>
      </c>
      <c r="W18" s="312" t="e">
        <f t="shared" si="15"/>
        <v>#VALUE!</v>
      </c>
      <c r="X18" s="312" t="e">
        <f t="shared" si="16"/>
        <v>#VALUE!</v>
      </c>
      <c r="Y18" s="312" t="e">
        <f t="shared" si="17"/>
        <v>#VALUE!</v>
      </c>
      <c r="Z18" s="312" t="e">
        <f t="shared" si="18"/>
        <v>#VALUE!</v>
      </c>
      <c r="AA18" s="308"/>
      <c r="AB18" s="307"/>
    </row>
    <row r="19" spans="1:28" ht="16.5" customHeight="1">
      <c r="A19" s="319">
        <f t="shared" si="0"/>
        <v>8</v>
      </c>
      <c r="B19" s="314" t="str">
        <f t="shared" si="1"/>
        <v/>
      </c>
      <c r="C19" s="321" t="str">
        <f t="shared" si="19"/>
        <v/>
      </c>
      <c r="D19" s="318" t="str">
        <f t="shared" si="20"/>
        <v/>
      </c>
      <c r="E19" s="320" t="e">
        <f t="shared" si="2"/>
        <v>#VALUE!</v>
      </c>
      <c r="F19" s="406" t="s">
        <v>493</v>
      </c>
      <c r="G19" s="310"/>
      <c r="H19" s="316">
        <f t="shared" si="3"/>
        <v>8</v>
      </c>
      <c r="I19" s="315">
        <f>'★R5.10.1以降【施設用】施設内療養者一覧'!B19</f>
        <v>0</v>
      </c>
      <c r="J19" s="314" t="str">
        <f>IF('★R5.10.1以降【施設用】施設内療養者一覧'!B19="","",MAX('★R5.10.1以降【施設用】施設内療養者一覧'!E19,$D$7))</f>
        <v/>
      </c>
      <c r="K19" s="313" t="str">
        <f>IF('★R5.10.1以降【施設用】施設内療養者一覧'!B19="","",MIN('★R5.10.1以降【施設用】施設内療養者一覧'!F19,$F$7,J19+14))</f>
        <v/>
      </c>
      <c r="L19" s="312" t="e">
        <f t="shared" si="4"/>
        <v>#VALUE!</v>
      </c>
      <c r="M19" s="312" t="e">
        <f t="shared" si="5"/>
        <v>#VALUE!</v>
      </c>
      <c r="N19" s="312" t="e">
        <f t="shared" si="6"/>
        <v>#VALUE!</v>
      </c>
      <c r="O19" s="312" t="e">
        <f t="shared" si="7"/>
        <v>#VALUE!</v>
      </c>
      <c r="P19" s="312" t="e">
        <f t="shared" si="8"/>
        <v>#VALUE!</v>
      </c>
      <c r="Q19" s="312" t="e">
        <f t="shared" si="9"/>
        <v>#VALUE!</v>
      </c>
      <c r="R19" s="312" t="e">
        <f t="shared" si="10"/>
        <v>#VALUE!</v>
      </c>
      <c r="S19" s="312" t="e">
        <f t="shared" si="11"/>
        <v>#VALUE!</v>
      </c>
      <c r="T19" s="312" t="e">
        <f t="shared" si="12"/>
        <v>#VALUE!</v>
      </c>
      <c r="U19" s="312" t="e">
        <f t="shared" si="13"/>
        <v>#VALUE!</v>
      </c>
      <c r="V19" s="312" t="e">
        <f t="shared" si="14"/>
        <v>#VALUE!</v>
      </c>
      <c r="W19" s="312" t="e">
        <f t="shared" si="15"/>
        <v>#VALUE!</v>
      </c>
      <c r="X19" s="312" t="e">
        <f t="shared" si="16"/>
        <v>#VALUE!</v>
      </c>
      <c r="Y19" s="312" t="e">
        <f t="shared" si="17"/>
        <v>#VALUE!</v>
      </c>
      <c r="Z19" s="312" t="e">
        <f t="shared" si="18"/>
        <v>#VALUE!</v>
      </c>
      <c r="AA19" s="308"/>
      <c r="AB19" s="307"/>
    </row>
    <row r="20" spans="1:28" ht="16.5" customHeight="1" thickBot="1">
      <c r="A20" s="319">
        <f t="shared" si="0"/>
        <v>9</v>
      </c>
      <c r="B20" s="314" t="str">
        <f t="shared" si="1"/>
        <v/>
      </c>
      <c r="C20" s="321" t="str">
        <f t="shared" si="19"/>
        <v/>
      </c>
      <c r="D20" s="318" t="str">
        <f t="shared" si="20"/>
        <v/>
      </c>
      <c r="E20" s="320" t="e">
        <f t="shared" si="2"/>
        <v>#VALUE!</v>
      </c>
      <c r="F20" s="373">
        <f>MIN(E142+F17,F12)-F17</f>
        <v>0</v>
      </c>
      <c r="G20" s="310"/>
      <c r="H20" s="316">
        <f t="shared" si="3"/>
        <v>9</v>
      </c>
      <c r="I20" s="315">
        <f>'★R5.10.1以降【施設用】施設内療養者一覧'!B20</f>
        <v>0</v>
      </c>
      <c r="J20" s="314" t="str">
        <f>IF('★R5.10.1以降【施設用】施設内療養者一覧'!B20="","",MAX('★R5.10.1以降【施設用】施設内療養者一覧'!E20,$D$7))</f>
        <v/>
      </c>
      <c r="K20" s="313" t="str">
        <f>IF('★R5.10.1以降【施設用】施設内療養者一覧'!B20="","",MIN('★R5.10.1以降【施設用】施設内療養者一覧'!F20,$F$7,J20+14))</f>
        <v/>
      </c>
      <c r="L20" s="312" t="e">
        <f t="shared" si="4"/>
        <v>#VALUE!</v>
      </c>
      <c r="M20" s="312" t="e">
        <f t="shared" si="5"/>
        <v>#VALUE!</v>
      </c>
      <c r="N20" s="312" t="e">
        <f t="shared" si="6"/>
        <v>#VALUE!</v>
      </c>
      <c r="O20" s="312" t="e">
        <f t="shared" si="7"/>
        <v>#VALUE!</v>
      </c>
      <c r="P20" s="312" t="e">
        <f t="shared" si="8"/>
        <v>#VALUE!</v>
      </c>
      <c r="Q20" s="312" t="e">
        <f t="shared" si="9"/>
        <v>#VALUE!</v>
      </c>
      <c r="R20" s="312" t="e">
        <f t="shared" si="10"/>
        <v>#VALUE!</v>
      </c>
      <c r="S20" s="312" t="e">
        <f t="shared" si="11"/>
        <v>#VALUE!</v>
      </c>
      <c r="T20" s="312" t="e">
        <f t="shared" si="12"/>
        <v>#VALUE!</v>
      </c>
      <c r="U20" s="312" t="e">
        <f t="shared" si="13"/>
        <v>#VALUE!</v>
      </c>
      <c r="V20" s="312" t="e">
        <f t="shared" si="14"/>
        <v>#VALUE!</v>
      </c>
      <c r="W20" s="312" t="e">
        <f t="shared" si="15"/>
        <v>#VALUE!</v>
      </c>
      <c r="X20" s="312" t="e">
        <f t="shared" si="16"/>
        <v>#VALUE!</v>
      </c>
      <c r="Y20" s="312" t="e">
        <f t="shared" si="17"/>
        <v>#VALUE!</v>
      </c>
      <c r="Z20" s="312" t="e">
        <f t="shared" si="18"/>
        <v>#VALUE!</v>
      </c>
      <c r="AA20" s="308"/>
      <c r="AB20" s="307"/>
    </row>
    <row r="21" spans="1:28" ht="16.5" customHeight="1">
      <c r="A21" s="319">
        <f t="shared" si="0"/>
        <v>10</v>
      </c>
      <c r="B21" s="314" t="str">
        <f t="shared" si="1"/>
        <v/>
      </c>
      <c r="C21" s="321" t="str">
        <f t="shared" si="19"/>
        <v/>
      </c>
      <c r="D21" s="318" t="str">
        <f t="shared" si="20"/>
        <v/>
      </c>
      <c r="E21" s="320" t="e">
        <f t="shared" si="2"/>
        <v>#VALUE!</v>
      </c>
      <c r="F21" s="310"/>
      <c r="G21" s="310"/>
      <c r="H21" s="316">
        <f t="shared" si="3"/>
        <v>10</v>
      </c>
      <c r="I21" s="315">
        <f>'★R5.10.1以降【施設用】施設内療養者一覧'!B21</f>
        <v>0</v>
      </c>
      <c r="J21" s="314" t="str">
        <f>IF('★R5.10.1以降【施設用】施設内療養者一覧'!B21="","",MAX('★R5.10.1以降【施設用】施設内療養者一覧'!E21,$D$7))</f>
        <v/>
      </c>
      <c r="K21" s="313" t="str">
        <f>IF('★R5.10.1以降【施設用】施設内療養者一覧'!B21="","",MIN('★R5.10.1以降【施設用】施設内療養者一覧'!F21,$F$7,J21+14))</f>
        <v/>
      </c>
      <c r="L21" s="312" t="e">
        <f t="shared" si="4"/>
        <v>#VALUE!</v>
      </c>
      <c r="M21" s="312" t="e">
        <f t="shared" si="5"/>
        <v>#VALUE!</v>
      </c>
      <c r="N21" s="312" t="e">
        <f t="shared" si="6"/>
        <v>#VALUE!</v>
      </c>
      <c r="O21" s="312" t="e">
        <f t="shared" si="7"/>
        <v>#VALUE!</v>
      </c>
      <c r="P21" s="312" t="e">
        <f t="shared" si="8"/>
        <v>#VALUE!</v>
      </c>
      <c r="Q21" s="312" t="e">
        <f t="shared" si="9"/>
        <v>#VALUE!</v>
      </c>
      <c r="R21" s="312" t="e">
        <f t="shared" si="10"/>
        <v>#VALUE!</v>
      </c>
      <c r="S21" s="312" t="e">
        <f t="shared" si="11"/>
        <v>#VALUE!</v>
      </c>
      <c r="T21" s="312" t="e">
        <f t="shared" si="12"/>
        <v>#VALUE!</v>
      </c>
      <c r="U21" s="312" t="e">
        <f t="shared" si="13"/>
        <v>#VALUE!</v>
      </c>
      <c r="V21" s="312" t="e">
        <f t="shared" si="14"/>
        <v>#VALUE!</v>
      </c>
      <c r="W21" s="312" t="e">
        <f t="shared" si="15"/>
        <v>#VALUE!</v>
      </c>
      <c r="X21" s="312" t="e">
        <f t="shared" si="16"/>
        <v>#VALUE!</v>
      </c>
      <c r="Y21" s="312" t="e">
        <f t="shared" si="17"/>
        <v>#VALUE!</v>
      </c>
      <c r="Z21" s="312" t="e">
        <f t="shared" si="18"/>
        <v>#VALUE!</v>
      </c>
      <c r="AA21" s="308"/>
      <c r="AB21" s="307"/>
    </row>
    <row r="22" spans="1:28" ht="16.5" customHeight="1">
      <c r="A22" s="319">
        <f t="shared" si="0"/>
        <v>11</v>
      </c>
      <c r="B22" s="314" t="str">
        <f t="shared" si="1"/>
        <v/>
      </c>
      <c r="C22" s="321" t="str">
        <f t="shared" si="19"/>
        <v/>
      </c>
      <c r="D22" s="318" t="str">
        <f t="shared" si="20"/>
        <v/>
      </c>
      <c r="E22" s="320" t="e">
        <f t="shared" si="2"/>
        <v>#VALUE!</v>
      </c>
      <c r="F22" s="310"/>
      <c r="G22" s="310"/>
      <c r="H22" s="316">
        <f t="shared" si="3"/>
        <v>11</v>
      </c>
      <c r="I22" s="315">
        <f>'★R5.10.1以降【施設用】施設内療養者一覧'!B22</f>
        <v>0</v>
      </c>
      <c r="J22" s="314" t="str">
        <f>IF('★R5.10.1以降【施設用】施設内療養者一覧'!B22="","",MAX('★R5.10.1以降【施設用】施設内療養者一覧'!E22,$D$7))</f>
        <v/>
      </c>
      <c r="K22" s="313" t="str">
        <f>IF('★R5.10.1以降【施設用】施設内療養者一覧'!B22="","",MIN('★R5.10.1以降【施設用】施設内療養者一覧'!F22,$F$7,J22+14))</f>
        <v/>
      </c>
      <c r="L22" s="312" t="e">
        <f t="shared" si="4"/>
        <v>#VALUE!</v>
      </c>
      <c r="M22" s="312" t="e">
        <f t="shared" si="5"/>
        <v>#VALUE!</v>
      </c>
      <c r="N22" s="312" t="e">
        <f t="shared" si="6"/>
        <v>#VALUE!</v>
      </c>
      <c r="O22" s="312" t="e">
        <f t="shared" si="7"/>
        <v>#VALUE!</v>
      </c>
      <c r="P22" s="312" t="e">
        <f t="shared" si="8"/>
        <v>#VALUE!</v>
      </c>
      <c r="Q22" s="312" t="e">
        <f t="shared" si="9"/>
        <v>#VALUE!</v>
      </c>
      <c r="R22" s="312" t="e">
        <f t="shared" si="10"/>
        <v>#VALUE!</v>
      </c>
      <c r="S22" s="312" t="e">
        <f t="shared" si="11"/>
        <v>#VALUE!</v>
      </c>
      <c r="T22" s="312" t="e">
        <f t="shared" si="12"/>
        <v>#VALUE!</v>
      </c>
      <c r="U22" s="312" t="e">
        <f t="shared" si="13"/>
        <v>#VALUE!</v>
      </c>
      <c r="V22" s="312" t="e">
        <f t="shared" si="14"/>
        <v>#VALUE!</v>
      </c>
      <c r="W22" s="312" t="e">
        <f t="shared" si="15"/>
        <v>#VALUE!</v>
      </c>
      <c r="X22" s="312" t="e">
        <f t="shared" si="16"/>
        <v>#VALUE!</v>
      </c>
      <c r="Y22" s="312" t="e">
        <f t="shared" si="17"/>
        <v>#VALUE!</v>
      </c>
      <c r="Z22" s="312" t="e">
        <f t="shared" si="18"/>
        <v>#VALUE!</v>
      </c>
      <c r="AA22" s="308"/>
      <c r="AB22" s="307"/>
    </row>
    <row r="23" spans="1:28" ht="16.5" customHeight="1">
      <c r="A23" s="319">
        <f t="shared" si="0"/>
        <v>12</v>
      </c>
      <c r="B23" s="314" t="str">
        <f t="shared" si="1"/>
        <v/>
      </c>
      <c r="C23" s="321" t="str">
        <f t="shared" si="19"/>
        <v/>
      </c>
      <c r="D23" s="318" t="str">
        <f t="shared" si="20"/>
        <v/>
      </c>
      <c r="E23" s="320" t="e">
        <f t="shared" si="2"/>
        <v>#VALUE!</v>
      </c>
      <c r="F23" s="310"/>
      <c r="G23" s="310"/>
      <c r="H23" s="316">
        <f t="shared" si="3"/>
        <v>12</v>
      </c>
      <c r="I23" s="315">
        <f>'★R5.10.1以降【施設用】施設内療養者一覧'!B23</f>
        <v>0</v>
      </c>
      <c r="J23" s="314" t="str">
        <f>IF('★R5.10.1以降【施設用】施設内療養者一覧'!B23="","",MAX('★R5.10.1以降【施設用】施設内療養者一覧'!E23,$D$7))</f>
        <v/>
      </c>
      <c r="K23" s="313" t="str">
        <f>IF('★R5.10.1以降【施設用】施設内療養者一覧'!B23="","",MIN('★R5.10.1以降【施設用】施設内療養者一覧'!F23,$F$7,J23+14))</f>
        <v/>
      </c>
      <c r="L23" s="312" t="e">
        <f t="shared" si="4"/>
        <v>#VALUE!</v>
      </c>
      <c r="M23" s="312" t="e">
        <f t="shared" si="5"/>
        <v>#VALUE!</v>
      </c>
      <c r="N23" s="312" t="e">
        <f t="shared" si="6"/>
        <v>#VALUE!</v>
      </c>
      <c r="O23" s="312" t="e">
        <f t="shared" si="7"/>
        <v>#VALUE!</v>
      </c>
      <c r="P23" s="312" t="e">
        <f t="shared" si="8"/>
        <v>#VALUE!</v>
      </c>
      <c r="Q23" s="312" t="e">
        <f t="shared" si="9"/>
        <v>#VALUE!</v>
      </c>
      <c r="R23" s="312" t="e">
        <f t="shared" si="10"/>
        <v>#VALUE!</v>
      </c>
      <c r="S23" s="312" t="e">
        <f t="shared" si="11"/>
        <v>#VALUE!</v>
      </c>
      <c r="T23" s="312" t="e">
        <f t="shared" si="12"/>
        <v>#VALUE!</v>
      </c>
      <c r="U23" s="312" t="e">
        <f t="shared" si="13"/>
        <v>#VALUE!</v>
      </c>
      <c r="V23" s="312" t="e">
        <f t="shared" si="14"/>
        <v>#VALUE!</v>
      </c>
      <c r="W23" s="312" t="e">
        <f t="shared" si="15"/>
        <v>#VALUE!</v>
      </c>
      <c r="X23" s="312" t="e">
        <f t="shared" si="16"/>
        <v>#VALUE!</v>
      </c>
      <c r="Y23" s="312" t="e">
        <f t="shared" si="17"/>
        <v>#VALUE!</v>
      </c>
      <c r="Z23" s="312" t="e">
        <f t="shared" si="18"/>
        <v>#VALUE!</v>
      </c>
      <c r="AA23" s="308"/>
      <c r="AB23" s="307"/>
    </row>
    <row r="24" spans="1:28" ht="16.5" customHeight="1">
      <c r="A24" s="319">
        <f t="shared" si="0"/>
        <v>13</v>
      </c>
      <c r="B24" s="314" t="str">
        <f t="shared" si="1"/>
        <v/>
      </c>
      <c r="C24" s="321" t="str">
        <f t="shared" si="19"/>
        <v/>
      </c>
      <c r="D24" s="318" t="str">
        <f t="shared" si="20"/>
        <v/>
      </c>
      <c r="E24" s="320" t="e">
        <f t="shared" si="2"/>
        <v>#VALUE!</v>
      </c>
      <c r="F24" s="310"/>
      <c r="G24" s="310"/>
      <c r="H24" s="316">
        <f t="shared" si="3"/>
        <v>13</v>
      </c>
      <c r="I24" s="315">
        <f>'★R5.10.1以降【施設用】施設内療養者一覧'!B24</f>
        <v>0</v>
      </c>
      <c r="J24" s="314" t="str">
        <f>IF('★R5.10.1以降【施設用】施設内療養者一覧'!B24="","",MAX('★R5.10.1以降【施設用】施設内療養者一覧'!E24,$D$7))</f>
        <v/>
      </c>
      <c r="K24" s="313" t="str">
        <f>IF('★R5.10.1以降【施設用】施設内療養者一覧'!B24="","",MIN('★R5.10.1以降【施設用】施設内療養者一覧'!F24,$F$7,J24+14))</f>
        <v/>
      </c>
      <c r="L24" s="312" t="e">
        <f t="shared" si="4"/>
        <v>#VALUE!</v>
      </c>
      <c r="M24" s="312" t="e">
        <f t="shared" si="5"/>
        <v>#VALUE!</v>
      </c>
      <c r="N24" s="312" t="e">
        <f t="shared" si="6"/>
        <v>#VALUE!</v>
      </c>
      <c r="O24" s="312" t="e">
        <f t="shared" si="7"/>
        <v>#VALUE!</v>
      </c>
      <c r="P24" s="312" t="e">
        <f t="shared" si="8"/>
        <v>#VALUE!</v>
      </c>
      <c r="Q24" s="312" t="e">
        <f t="shared" si="9"/>
        <v>#VALUE!</v>
      </c>
      <c r="R24" s="312" t="e">
        <f t="shared" si="10"/>
        <v>#VALUE!</v>
      </c>
      <c r="S24" s="312" t="e">
        <f t="shared" si="11"/>
        <v>#VALUE!</v>
      </c>
      <c r="T24" s="312" t="e">
        <f t="shared" si="12"/>
        <v>#VALUE!</v>
      </c>
      <c r="U24" s="312" t="e">
        <f t="shared" si="13"/>
        <v>#VALUE!</v>
      </c>
      <c r="V24" s="312" t="e">
        <f t="shared" si="14"/>
        <v>#VALUE!</v>
      </c>
      <c r="W24" s="312" t="e">
        <f t="shared" si="15"/>
        <v>#VALUE!</v>
      </c>
      <c r="X24" s="312" t="e">
        <f t="shared" si="16"/>
        <v>#VALUE!</v>
      </c>
      <c r="Y24" s="312" t="e">
        <f t="shared" si="17"/>
        <v>#VALUE!</v>
      </c>
      <c r="Z24" s="312" t="e">
        <f t="shared" si="18"/>
        <v>#VALUE!</v>
      </c>
      <c r="AA24" s="308"/>
      <c r="AB24" s="307"/>
    </row>
    <row r="25" spans="1:28" ht="16.5" customHeight="1">
      <c r="A25" s="319">
        <f t="shared" si="0"/>
        <v>14</v>
      </c>
      <c r="B25" s="314" t="str">
        <f t="shared" si="1"/>
        <v/>
      </c>
      <c r="C25" s="321" t="str">
        <f t="shared" si="19"/>
        <v/>
      </c>
      <c r="D25" s="318" t="str">
        <f t="shared" si="20"/>
        <v/>
      </c>
      <c r="E25" s="320" t="e">
        <f t="shared" si="2"/>
        <v>#VALUE!</v>
      </c>
      <c r="F25" s="310"/>
      <c r="G25" s="310"/>
      <c r="H25" s="316">
        <f t="shared" si="3"/>
        <v>14</v>
      </c>
      <c r="I25" s="315">
        <f>'★R5.10.1以降【施設用】施設内療養者一覧'!B25</f>
        <v>0</v>
      </c>
      <c r="J25" s="314" t="str">
        <f>IF('★R5.10.1以降【施設用】施設内療養者一覧'!B25="","",MAX('★R5.10.1以降【施設用】施設内療養者一覧'!E25,$D$7))</f>
        <v/>
      </c>
      <c r="K25" s="313" t="str">
        <f>IF('★R5.10.1以降【施設用】施設内療養者一覧'!B25="","",MIN('★R5.10.1以降【施設用】施設内療養者一覧'!F25,$F$7,J25+14))</f>
        <v/>
      </c>
      <c r="L25" s="312" t="e">
        <f t="shared" si="4"/>
        <v>#VALUE!</v>
      </c>
      <c r="M25" s="312" t="e">
        <f t="shared" si="5"/>
        <v>#VALUE!</v>
      </c>
      <c r="N25" s="312" t="e">
        <f t="shared" si="6"/>
        <v>#VALUE!</v>
      </c>
      <c r="O25" s="312" t="e">
        <f t="shared" si="7"/>
        <v>#VALUE!</v>
      </c>
      <c r="P25" s="312" t="e">
        <f t="shared" si="8"/>
        <v>#VALUE!</v>
      </c>
      <c r="Q25" s="312" t="e">
        <f t="shared" si="9"/>
        <v>#VALUE!</v>
      </c>
      <c r="R25" s="312" t="e">
        <f t="shared" si="10"/>
        <v>#VALUE!</v>
      </c>
      <c r="S25" s="312" t="e">
        <f t="shared" si="11"/>
        <v>#VALUE!</v>
      </c>
      <c r="T25" s="312" t="e">
        <f t="shared" si="12"/>
        <v>#VALUE!</v>
      </c>
      <c r="U25" s="312" t="e">
        <f t="shared" si="13"/>
        <v>#VALUE!</v>
      </c>
      <c r="V25" s="312" t="e">
        <f t="shared" si="14"/>
        <v>#VALUE!</v>
      </c>
      <c r="W25" s="312" t="e">
        <f t="shared" si="15"/>
        <v>#VALUE!</v>
      </c>
      <c r="X25" s="312" t="e">
        <f t="shared" si="16"/>
        <v>#VALUE!</v>
      </c>
      <c r="Y25" s="312" t="e">
        <f t="shared" si="17"/>
        <v>#VALUE!</v>
      </c>
      <c r="Z25" s="312" t="e">
        <f t="shared" si="18"/>
        <v>#VALUE!</v>
      </c>
      <c r="AA25" s="308"/>
      <c r="AB25" s="307"/>
    </row>
    <row r="26" spans="1:28" ht="16.5" customHeight="1">
      <c r="A26" s="319">
        <f t="shared" si="0"/>
        <v>15</v>
      </c>
      <c r="B26" s="314" t="str">
        <f t="shared" si="1"/>
        <v/>
      </c>
      <c r="C26" s="321" t="str">
        <f t="shared" si="19"/>
        <v/>
      </c>
      <c r="D26" s="318" t="str">
        <f t="shared" si="20"/>
        <v/>
      </c>
      <c r="E26" s="320" t="e">
        <f t="shared" si="2"/>
        <v>#VALUE!</v>
      </c>
      <c r="F26" s="310"/>
      <c r="G26" s="310"/>
      <c r="H26" s="316">
        <f t="shared" si="3"/>
        <v>15</v>
      </c>
      <c r="I26" s="315">
        <f>'★R5.10.1以降【施設用】施設内療養者一覧'!B26</f>
        <v>0</v>
      </c>
      <c r="J26" s="314" t="str">
        <f>IF('★R5.10.1以降【施設用】施設内療養者一覧'!B26="","",MAX('★R5.10.1以降【施設用】施設内療養者一覧'!E26,$D$7))</f>
        <v/>
      </c>
      <c r="K26" s="313" t="str">
        <f>IF('★R5.10.1以降【施設用】施設内療養者一覧'!B26="","",MIN('★R5.10.1以降【施設用】施設内療養者一覧'!F26,$F$7,J26+14))</f>
        <v/>
      </c>
      <c r="L26" s="312" t="e">
        <f t="shared" si="4"/>
        <v>#VALUE!</v>
      </c>
      <c r="M26" s="312" t="e">
        <f t="shared" si="5"/>
        <v>#VALUE!</v>
      </c>
      <c r="N26" s="312" t="e">
        <f t="shared" si="6"/>
        <v>#VALUE!</v>
      </c>
      <c r="O26" s="312" t="e">
        <f t="shared" si="7"/>
        <v>#VALUE!</v>
      </c>
      <c r="P26" s="312" t="e">
        <f t="shared" si="8"/>
        <v>#VALUE!</v>
      </c>
      <c r="Q26" s="312" t="e">
        <f t="shared" si="9"/>
        <v>#VALUE!</v>
      </c>
      <c r="R26" s="312" t="e">
        <f t="shared" si="10"/>
        <v>#VALUE!</v>
      </c>
      <c r="S26" s="312" t="e">
        <f t="shared" si="11"/>
        <v>#VALUE!</v>
      </c>
      <c r="T26" s="312" t="e">
        <f t="shared" si="12"/>
        <v>#VALUE!</v>
      </c>
      <c r="U26" s="312" t="e">
        <f t="shared" si="13"/>
        <v>#VALUE!</v>
      </c>
      <c r="V26" s="312" t="e">
        <f t="shared" si="14"/>
        <v>#VALUE!</v>
      </c>
      <c r="W26" s="312" t="e">
        <f t="shared" si="15"/>
        <v>#VALUE!</v>
      </c>
      <c r="X26" s="312" t="e">
        <f t="shared" si="16"/>
        <v>#VALUE!</v>
      </c>
      <c r="Y26" s="312" t="e">
        <f t="shared" si="17"/>
        <v>#VALUE!</v>
      </c>
      <c r="Z26" s="312" t="e">
        <f t="shared" si="18"/>
        <v>#VALUE!</v>
      </c>
      <c r="AA26" s="308"/>
      <c r="AB26" s="307"/>
    </row>
    <row r="27" spans="1:28" ht="16.5" customHeight="1">
      <c r="A27" s="319">
        <f t="shared" si="0"/>
        <v>16</v>
      </c>
      <c r="B27" s="314" t="str">
        <f t="shared" si="1"/>
        <v/>
      </c>
      <c r="C27" s="321" t="str">
        <f t="shared" si="19"/>
        <v/>
      </c>
      <c r="D27" s="318" t="str">
        <f t="shared" si="20"/>
        <v/>
      </c>
      <c r="E27" s="320" t="e">
        <f t="shared" si="2"/>
        <v>#VALUE!</v>
      </c>
      <c r="F27" s="310"/>
      <c r="G27" s="310"/>
      <c r="H27" s="316">
        <f t="shared" si="3"/>
        <v>16</v>
      </c>
      <c r="I27" s="315">
        <f>'★R5.10.1以降【施設用】施設内療養者一覧'!B27</f>
        <v>0</v>
      </c>
      <c r="J27" s="314" t="str">
        <f>IF('★R5.10.1以降【施設用】施設内療養者一覧'!B27="","",MAX('★R5.10.1以降【施設用】施設内療養者一覧'!E27,$D$7))</f>
        <v/>
      </c>
      <c r="K27" s="313" t="str">
        <f>IF('★R5.10.1以降【施設用】施設内療養者一覧'!B27="","",MIN('★R5.10.1以降【施設用】施設内療養者一覧'!F27,$F$7,J27+14))</f>
        <v/>
      </c>
      <c r="L27" s="312" t="e">
        <f t="shared" si="4"/>
        <v>#VALUE!</v>
      </c>
      <c r="M27" s="312" t="e">
        <f t="shared" si="5"/>
        <v>#VALUE!</v>
      </c>
      <c r="N27" s="312" t="e">
        <f t="shared" si="6"/>
        <v>#VALUE!</v>
      </c>
      <c r="O27" s="312" t="e">
        <f t="shared" si="7"/>
        <v>#VALUE!</v>
      </c>
      <c r="P27" s="312" t="e">
        <f t="shared" si="8"/>
        <v>#VALUE!</v>
      </c>
      <c r="Q27" s="312" t="e">
        <f t="shared" si="9"/>
        <v>#VALUE!</v>
      </c>
      <c r="R27" s="312" t="e">
        <f t="shared" si="10"/>
        <v>#VALUE!</v>
      </c>
      <c r="S27" s="312" t="e">
        <f t="shared" si="11"/>
        <v>#VALUE!</v>
      </c>
      <c r="T27" s="312" t="e">
        <f t="shared" si="12"/>
        <v>#VALUE!</v>
      </c>
      <c r="U27" s="312" t="e">
        <f t="shared" si="13"/>
        <v>#VALUE!</v>
      </c>
      <c r="V27" s="312" t="e">
        <f t="shared" si="14"/>
        <v>#VALUE!</v>
      </c>
      <c r="W27" s="312" t="e">
        <f t="shared" si="15"/>
        <v>#VALUE!</v>
      </c>
      <c r="X27" s="312" t="e">
        <f t="shared" si="16"/>
        <v>#VALUE!</v>
      </c>
      <c r="Y27" s="312" t="e">
        <f t="shared" si="17"/>
        <v>#VALUE!</v>
      </c>
      <c r="Z27" s="312" t="e">
        <f t="shared" si="18"/>
        <v>#VALUE!</v>
      </c>
      <c r="AA27" s="308"/>
      <c r="AB27" s="307"/>
    </row>
    <row r="28" spans="1:28" ht="16.5" customHeight="1">
      <c r="A28" s="319">
        <f t="shared" si="0"/>
        <v>17</v>
      </c>
      <c r="B28" s="314" t="str">
        <f t="shared" si="1"/>
        <v/>
      </c>
      <c r="C28" s="321" t="str">
        <f t="shared" si="19"/>
        <v/>
      </c>
      <c r="D28" s="318" t="str">
        <f t="shared" si="20"/>
        <v/>
      </c>
      <c r="E28" s="320" t="e">
        <f t="shared" si="2"/>
        <v>#VALUE!</v>
      </c>
      <c r="F28" s="310"/>
      <c r="G28" s="310"/>
      <c r="H28" s="316">
        <f t="shared" si="3"/>
        <v>17</v>
      </c>
      <c r="I28" s="315">
        <f>'★R5.10.1以降【施設用】施設内療養者一覧'!B28</f>
        <v>0</v>
      </c>
      <c r="J28" s="314" t="str">
        <f>IF('★R5.10.1以降【施設用】施設内療養者一覧'!B28="","",MAX('★R5.10.1以降【施設用】施設内療養者一覧'!E28,$D$7))</f>
        <v/>
      </c>
      <c r="K28" s="313" t="str">
        <f>IF('★R5.10.1以降【施設用】施設内療養者一覧'!B28="","",MIN('★R5.10.1以降【施設用】施設内療養者一覧'!F28,$F$7,J28+14))</f>
        <v/>
      </c>
      <c r="L28" s="312" t="e">
        <f t="shared" si="4"/>
        <v>#VALUE!</v>
      </c>
      <c r="M28" s="312" t="e">
        <f t="shared" si="5"/>
        <v>#VALUE!</v>
      </c>
      <c r="N28" s="312" t="e">
        <f t="shared" si="6"/>
        <v>#VALUE!</v>
      </c>
      <c r="O28" s="312" t="e">
        <f t="shared" si="7"/>
        <v>#VALUE!</v>
      </c>
      <c r="P28" s="312" t="e">
        <f t="shared" si="8"/>
        <v>#VALUE!</v>
      </c>
      <c r="Q28" s="312" t="e">
        <f t="shared" si="9"/>
        <v>#VALUE!</v>
      </c>
      <c r="R28" s="312" t="e">
        <f t="shared" si="10"/>
        <v>#VALUE!</v>
      </c>
      <c r="S28" s="312" t="e">
        <f t="shared" si="11"/>
        <v>#VALUE!</v>
      </c>
      <c r="T28" s="312" t="e">
        <f t="shared" si="12"/>
        <v>#VALUE!</v>
      </c>
      <c r="U28" s="312" t="e">
        <f t="shared" si="13"/>
        <v>#VALUE!</v>
      </c>
      <c r="V28" s="312" t="e">
        <f t="shared" si="14"/>
        <v>#VALUE!</v>
      </c>
      <c r="W28" s="312" t="e">
        <f t="shared" si="15"/>
        <v>#VALUE!</v>
      </c>
      <c r="X28" s="312" t="e">
        <f t="shared" si="16"/>
        <v>#VALUE!</v>
      </c>
      <c r="Y28" s="312" t="e">
        <f t="shared" si="17"/>
        <v>#VALUE!</v>
      </c>
      <c r="Z28" s="312" t="e">
        <f t="shared" si="18"/>
        <v>#VALUE!</v>
      </c>
      <c r="AA28" s="308"/>
      <c r="AB28" s="307"/>
    </row>
    <row r="29" spans="1:28" ht="16.5" customHeight="1">
      <c r="A29" s="319">
        <f t="shared" si="0"/>
        <v>18</v>
      </c>
      <c r="B29" s="314" t="str">
        <f t="shared" si="1"/>
        <v/>
      </c>
      <c r="C29" s="321" t="str">
        <f t="shared" si="19"/>
        <v/>
      </c>
      <c r="D29" s="318" t="str">
        <f t="shared" si="20"/>
        <v/>
      </c>
      <c r="E29" s="320" t="e">
        <f t="shared" si="2"/>
        <v>#VALUE!</v>
      </c>
      <c r="F29" s="310"/>
      <c r="G29" s="310"/>
      <c r="H29" s="316">
        <f t="shared" si="3"/>
        <v>18</v>
      </c>
      <c r="I29" s="315">
        <f>'★R5.10.1以降【施設用】施設内療養者一覧'!B29</f>
        <v>0</v>
      </c>
      <c r="J29" s="314" t="str">
        <f>IF('★R5.10.1以降【施設用】施設内療養者一覧'!B29="","",MAX('★R5.10.1以降【施設用】施設内療養者一覧'!E29,$D$7))</f>
        <v/>
      </c>
      <c r="K29" s="313" t="str">
        <f>IF('★R5.10.1以降【施設用】施設内療養者一覧'!B29="","",MIN('★R5.10.1以降【施設用】施設内療養者一覧'!F29,$F$7,J29+14))</f>
        <v/>
      </c>
      <c r="L29" s="312" t="e">
        <f t="shared" si="4"/>
        <v>#VALUE!</v>
      </c>
      <c r="M29" s="312" t="e">
        <f t="shared" si="5"/>
        <v>#VALUE!</v>
      </c>
      <c r="N29" s="312" t="e">
        <f t="shared" si="6"/>
        <v>#VALUE!</v>
      </c>
      <c r="O29" s="312" t="e">
        <f t="shared" si="7"/>
        <v>#VALUE!</v>
      </c>
      <c r="P29" s="312" t="e">
        <f t="shared" si="8"/>
        <v>#VALUE!</v>
      </c>
      <c r="Q29" s="312" t="e">
        <f t="shared" si="9"/>
        <v>#VALUE!</v>
      </c>
      <c r="R29" s="312" t="e">
        <f t="shared" si="10"/>
        <v>#VALUE!</v>
      </c>
      <c r="S29" s="312" t="e">
        <f t="shared" si="11"/>
        <v>#VALUE!</v>
      </c>
      <c r="T29" s="312" t="e">
        <f t="shared" si="12"/>
        <v>#VALUE!</v>
      </c>
      <c r="U29" s="312" t="e">
        <f t="shared" si="13"/>
        <v>#VALUE!</v>
      </c>
      <c r="V29" s="312" t="e">
        <f t="shared" si="14"/>
        <v>#VALUE!</v>
      </c>
      <c r="W29" s="312" t="e">
        <f t="shared" si="15"/>
        <v>#VALUE!</v>
      </c>
      <c r="X29" s="312" t="e">
        <f t="shared" si="16"/>
        <v>#VALUE!</v>
      </c>
      <c r="Y29" s="312" t="e">
        <f t="shared" si="17"/>
        <v>#VALUE!</v>
      </c>
      <c r="Z29" s="312" t="e">
        <f t="shared" si="18"/>
        <v>#VALUE!</v>
      </c>
      <c r="AA29" s="308"/>
      <c r="AB29" s="307"/>
    </row>
    <row r="30" spans="1:28" ht="16.5" customHeight="1">
      <c r="A30" s="319">
        <f t="shared" si="0"/>
        <v>19</v>
      </c>
      <c r="B30" s="314" t="str">
        <f t="shared" si="1"/>
        <v/>
      </c>
      <c r="C30" s="321" t="str">
        <f t="shared" si="19"/>
        <v/>
      </c>
      <c r="D30" s="318" t="str">
        <f t="shared" si="20"/>
        <v/>
      </c>
      <c r="E30" s="320" t="e">
        <f t="shared" si="2"/>
        <v>#VALUE!</v>
      </c>
      <c r="F30" s="310"/>
      <c r="G30" s="310"/>
      <c r="H30" s="316">
        <f t="shared" si="3"/>
        <v>19</v>
      </c>
      <c r="I30" s="315">
        <f>'★R5.10.1以降【施設用】施設内療養者一覧'!B30</f>
        <v>0</v>
      </c>
      <c r="J30" s="314" t="str">
        <f>IF('★R5.10.1以降【施設用】施設内療養者一覧'!B30="","",MAX('★R5.10.1以降【施設用】施設内療養者一覧'!E30,$D$7))</f>
        <v/>
      </c>
      <c r="K30" s="313" t="str">
        <f>IF('★R5.10.1以降【施設用】施設内療養者一覧'!B30="","",MIN('★R5.10.1以降【施設用】施設内療養者一覧'!F30,$F$7,J30+14))</f>
        <v/>
      </c>
      <c r="L30" s="312" t="e">
        <f t="shared" si="4"/>
        <v>#VALUE!</v>
      </c>
      <c r="M30" s="312" t="e">
        <f t="shared" si="5"/>
        <v>#VALUE!</v>
      </c>
      <c r="N30" s="312" t="e">
        <f t="shared" si="6"/>
        <v>#VALUE!</v>
      </c>
      <c r="O30" s="312" t="e">
        <f t="shared" si="7"/>
        <v>#VALUE!</v>
      </c>
      <c r="P30" s="312" t="e">
        <f t="shared" si="8"/>
        <v>#VALUE!</v>
      </c>
      <c r="Q30" s="312" t="e">
        <f t="shared" si="9"/>
        <v>#VALUE!</v>
      </c>
      <c r="R30" s="312" t="e">
        <f t="shared" si="10"/>
        <v>#VALUE!</v>
      </c>
      <c r="S30" s="312" t="e">
        <f t="shared" si="11"/>
        <v>#VALUE!</v>
      </c>
      <c r="T30" s="312" t="e">
        <f t="shared" si="12"/>
        <v>#VALUE!</v>
      </c>
      <c r="U30" s="312" t="e">
        <f t="shared" si="13"/>
        <v>#VALUE!</v>
      </c>
      <c r="V30" s="312" t="e">
        <f t="shared" si="14"/>
        <v>#VALUE!</v>
      </c>
      <c r="W30" s="312" t="e">
        <f t="shared" si="15"/>
        <v>#VALUE!</v>
      </c>
      <c r="X30" s="312" t="e">
        <f t="shared" si="16"/>
        <v>#VALUE!</v>
      </c>
      <c r="Y30" s="312" t="e">
        <f t="shared" si="17"/>
        <v>#VALUE!</v>
      </c>
      <c r="Z30" s="312" t="e">
        <f t="shared" si="18"/>
        <v>#VALUE!</v>
      </c>
      <c r="AA30" s="308"/>
      <c r="AB30" s="307"/>
    </row>
    <row r="31" spans="1:28" ht="16.5" customHeight="1">
      <c r="A31" s="319">
        <f t="shared" si="0"/>
        <v>20</v>
      </c>
      <c r="B31" s="314" t="str">
        <f t="shared" si="1"/>
        <v/>
      </c>
      <c r="C31" s="321" t="str">
        <f t="shared" si="19"/>
        <v/>
      </c>
      <c r="D31" s="318" t="str">
        <f t="shared" si="20"/>
        <v/>
      </c>
      <c r="E31" s="320" t="e">
        <f t="shared" si="2"/>
        <v>#VALUE!</v>
      </c>
      <c r="F31" s="310"/>
      <c r="G31" s="310"/>
      <c r="H31" s="316">
        <f t="shared" si="3"/>
        <v>20</v>
      </c>
      <c r="I31" s="315">
        <f>'★R5.10.1以降【施設用】施設内療養者一覧'!B31</f>
        <v>0</v>
      </c>
      <c r="J31" s="314" t="str">
        <f>IF('★R5.10.1以降【施設用】施設内療養者一覧'!B31="","",MAX('★R5.10.1以降【施設用】施設内療養者一覧'!E31,$D$7))</f>
        <v/>
      </c>
      <c r="K31" s="313" t="str">
        <f>IF('★R5.10.1以降【施設用】施設内療養者一覧'!B31="","",MIN('★R5.10.1以降【施設用】施設内療養者一覧'!F31,$F$7,J31+14))</f>
        <v/>
      </c>
      <c r="L31" s="312" t="e">
        <f t="shared" si="4"/>
        <v>#VALUE!</v>
      </c>
      <c r="M31" s="312" t="e">
        <f t="shared" si="5"/>
        <v>#VALUE!</v>
      </c>
      <c r="N31" s="312" t="e">
        <f t="shared" si="6"/>
        <v>#VALUE!</v>
      </c>
      <c r="O31" s="312" t="e">
        <f t="shared" si="7"/>
        <v>#VALUE!</v>
      </c>
      <c r="P31" s="312" t="e">
        <f t="shared" si="8"/>
        <v>#VALUE!</v>
      </c>
      <c r="Q31" s="312" t="e">
        <f t="shared" si="9"/>
        <v>#VALUE!</v>
      </c>
      <c r="R31" s="312" t="e">
        <f t="shared" si="10"/>
        <v>#VALUE!</v>
      </c>
      <c r="S31" s="312" t="e">
        <f t="shared" si="11"/>
        <v>#VALUE!</v>
      </c>
      <c r="T31" s="312" t="e">
        <f t="shared" si="12"/>
        <v>#VALUE!</v>
      </c>
      <c r="U31" s="312" t="e">
        <f t="shared" si="13"/>
        <v>#VALUE!</v>
      </c>
      <c r="V31" s="312" t="e">
        <f t="shared" si="14"/>
        <v>#VALUE!</v>
      </c>
      <c r="W31" s="312" t="e">
        <f t="shared" si="15"/>
        <v>#VALUE!</v>
      </c>
      <c r="X31" s="312" t="e">
        <f t="shared" si="16"/>
        <v>#VALUE!</v>
      </c>
      <c r="Y31" s="312" t="e">
        <f t="shared" si="17"/>
        <v>#VALUE!</v>
      </c>
      <c r="Z31" s="312" t="e">
        <f t="shared" si="18"/>
        <v>#VALUE!</v>
      </c>
      <c r="AA31" s="308"/>
      <c r="AB31" s="307"/>
    </row>
    <row r="32" spans="1:28" ht="16.5" customHeight="1">
      <c r="A32" s="319">
        <f t="shared" si="0"/>
        <v>21</v>
      </c>
      <c r="B32" s="314" t="str">
        <f t="shared" si="1"/>
        <v/>
      </c>
      <c r="C32" s="321" t="str">
        <f t="shared" si="19"/>
        <v/>
      </c>
      <c r="D32" s="318" t="str">
        <f t="shared" si="20"/>
        <v/>
      </c>
      <c r="E32" s="320" t="e">
        <f t="shared" si="2"/>
        <v>#VALUE!</v>
      </c>
      <c r="F32" s="310"/>
      <c r="G32" s="310"/>
      <c r="H32" s="316">
        <f t="shared" si="3"/>
        <v>21</v>
      </c>
      <c r="I32" s="315">
        <f>'★R5.10.1以降【施設用】施設内療養者一覧'!B32</f>
        <v>0</v>
      </c>
      <c r="J32" s="314" t="str">
        <f>IF('★R5.10.1以降【施設用】施設内療養者一覧'!B32="","",MAX('★R5.10.1以降【施設用】施設内療養者一覧'!E32,$D$7))</f>
        <v/>
      </c>
      <c r="K32" s="313" t="str">
        <f>IF('★R5.10.1以降【施設用】施設内療養者一覧'!B32="","",MIN('★R5.10.1以降【施設用】施設内療養者一覧'!F32,$F$7,J32+14))</f>
        <v/>
      </c>
      <c r="L32" s="312" t="e">
        <f t="shared" si="4"/>
        <v>#VALUE!</v>
      </c>
      <c r="M32" s="312" t="e">
        <f t="shared" si="5"/>
        <v>#VALUE!</v>
      </c>
      <c r="N32" s="312" t="e">
        <f t="shared" si="6"/>
        <v>#VALUE!</v>
      </c>
      <c r="O32" s="312" t="e">
        <f t="shared" si="7"/>
        <v>#VALUE!</v>
      </c>
      <c r="P32" s="312" t="e">
        <f t="shared" si="8"/>
        <v>#VALUE!</v>
      </c>
      <c r="Q32" s="312" t="e">
        <f t="shared" si="9"/>
        <v>#VALUE!</v>
      </c>
      <c r="R32" s="312" t="e">
        <f t="shared" si="10"/>
        <v>#VALUE!</v>
      </c>
      <c r="S32" s="312" t="e">
        <f t="shared" si="11"/>
        <v>#VALUE!</v>
      </c>
      <c r="T32" s="312" t="e">
        <f t="shared" si="12"/>
        <v>#VALUE!</v>
      </c>
      <c r="U32" s="312" t="e">
        <f t="shared" si="13"/>
        <v>#VALUE!</v>
      </c>
      <c r="V32" s="312" t="e">
        <f t="shared" si="14"/>
        <v>#VALUE!</v>
      </c>
      <c r="W32" s="312" t="e">
        <f t="shared" si="15"/>
        <v>#VALUE!</v>
      </c>
      <c r="X32" s="312" t="e">
        <f t="shared" si="16"/>
        <v>#VALUE!</v>
      </c>
      <c r="Y32" s="312" t="e">
        <f t="shared" si="17"/>
        <v>#VALUE!</v>
      </c>
      <c r="Z32" s="312" t="e">
        <f t="shared" si="18"/>
        <v>#VALUE!</v>
      </c>
      <c r="AA32" s="308"/>
      <c r="AB32" s="307"/>
    </row>
    <row r="33" spans="1:28" ht="16.5" customHeight="1">
      <c r="A33" s="319">
        <f t="shared" si="0"/>
        <v>22</v>
      </c>
      <c r="B33" s="314" t="str">
        <f t="shared" si="1"/>
        <v/>
      </c>
      <c r="C33" s="321" t="str">
        <f t="shared" si="19"/>
        <v/>
      </c>
      <c r="D33" s="318" t="str">
        <f t="shared" si="20"/>
        <v/>
      </c>
      <c r="E33" s="320" t="e">
        <f t="shared" si="2"/>
        <v>#VALUE!</v>
      </c>
      <c r="F33" s="310"/>
      <c r="G33" s="310"/>
      <c r="H33" s="316">
        <f t="shared" si="3"/>
        <v>22</v>
      </c>
      <c r="I33" s="315">
        <f>'★R5.10.1以降【施設用】施設内療養者一覧'!B33</f>
        <v>0</v>
      </c>
      <c r="J33" s="314" t="str">
        <f>IF('★R5.10.1以降【施設用】施設内療養者一覧'!B33="","",MAX('★R5.10.1以降【施設用】施設内療養者一覧'!E33,$D$7))</f>
        <v/>
      </c>
      <c r="K33" s="313" t="str">
        <f>IF('★R5.10.1以降【施設用】施設内療養者一覧'!B33="","",MIN('★R5.10.1以降【施設用】施設内療養者一覧'!F33,$F$7,J33+14))</f>
        <v/>
      </c>
      <c r="L33" s="312" t="e">
        <f t="shared" si="4"/>
        <v>#VALUE!</v>
      </c>
      <c r="M33" s="312" t="e">
        <f t="shared" si="5"/>
        <v>#VALUE!</v>
      </c>
      <c r="N33" s="312" t="e">
        <f t="shared" si="6"/>
        <v>#VALUE!</v>
      </c>
      <c r="O33" s="312" t="e">
        <f t="shared" si="7"/>
        <v>#VALUE!</v>
      </c>
      <c r="P33" s="312" t="e">
        <f t="shared" si="8"/>
        <v>#VALUE!</v>
      </c>
      <c r="Q33" s="312" t="e">
        <f t="shared" si="9"/>
        <v>#VALUE!</v>
      </c>
      <c r="R33" s="312" t="e">
        <f t="shared" si="10"/>
        <v>#VALUE!</v>
      </c>
      <c r="S33" s="312" t="e">
        <f t="shared" si="11"/>
        <v>#VALUE!</v>
      </c>
      <c r="T33" s="312" t="e">
        <f t="shared" si="12"/>
        <v>#VALUE!</v>
      </c>
      <c r="U33" s="312" t="e">
        <f t="shared" si="13"/>
        <v>#VALUE!</v>
      </c>
      <c r="V33" s="312" t="e">
        <f t="shared" si="14"/>
        <v>#VALUE!</v>
      </c>
      <c r="W33" s="312" t="e">
        <f t="shared" si="15"/>
        <v>#VALUE!</v>
      </c>
      <c r="X33" s="312" t="e">
        <f t="shared" si="16"/>
        <v>#VALUE!</v>
      </c>
      <c r="Y33" s="312" t="e">
        <f t="shared" si="17"/>
        <v>#VALUE!</v>
      </c>
      <c r="Z33" s="312" t="e">
        <f t="shared" si="18"/>
        <v>#VALUE!</v>
      </c>
      <c r="AA33" s="308"/>
      <c r="AB33" s="307"/>
    </row>
    <row r="34" spans="1:28" ht="16.5" customHeight="1">
      <c r="A34" s="319">
        <f t="shared" si="0"/>
        <v>23</v>
      </c>
      <c r="B34" s="314" t="str">
        <f t="shared" si="1"/>
        <v/>
      </c>
      <c r="C34" s="321" t="str">
        <f t="shared" si="19"/>
        <v/>
      </c>
      <c r="D34" s="318" t="str">
        <f t="shared" si="20"/>
        <v/>
      </c>
      <c r="E34" s="320" t="e">
        <f t="shared" si="2"/>
        <v>#VALUE!</v>
      </c>
      <c r="F34" s="310"/>
      <c r="G34" s="310"/>
      <c r="H34" s="316">
        <f t="shared" si="3"/>
        <v>23</v>
      </c>
      <c r="I34" s="315">
        <f>'★R5.10.1以降【施設用】施設内療養者一覧'!B34</f>
        <v>0</v>
      </c>
      <c r="J34" s="314" t="str">
        <f>IF('★R5.10.1以降【施設用】施設内療養者一覧'!B34="","",MAX('★R5.10.1以降【施設用】施設内療養者一覧'!E34,$D$7))</f>
        <v/>
      </c>
      <c r="K34" s="313" t="str">
        <f>IF('★R5.10.1以降【施設用】施設内療養者一覧'!B34="","",MIN('★R5.10.1以降【施設用】施設内療養者一覧'!F34,$F$7,J34+14))</f>
        <v/>
      </c>
      <c r="L34" s="312" t="e">
        <f t="shared" si="4"/>
        <v>#VALUE!</v>
      </c>
      <c r="M34" s="312" t="e">
        <f t="shared" si="5"/>
        <v>#VALUE!</v>
      </c>
      <c r="N34" s="312" t="e">
        <f t="shared" si="6"/>
        <v>#VALUE!</v>
      </c>
      <c r="O34" s="312" t="e">
        <f t="shared" si="7"/>
        <v>#VALUE!</v>
      </c>
      <c r="P34" s="312" t="e">
        <f t="shared" si="8"/>
        <v>#VALUE!</v>
      </c>
      <c r="Q34" s="312" t="e">
        <f t="shared" si="9"/>
        <v>#VALUE!</v>
      </c>
      <c r="R34" s="312" t="e">
        <f t="shared" si="10"/>
        <v>#VALUE!</v>
      </c>
      <c r="S34" s="312" t="e">
        <f t="shared" si="11"/>
        <v>#VALUE!</v>
      </c>
      <c r="T34" s="312" t="e">
        <f t="shared" si="12"/>
        <v>#VALUE!</v>
      </c>
      <c r="U34" s="312" t="e">
        <f t="shared" si="13"/>
        <v>#VALUE!</v>
      </c>
      <c r="V34" s="312" t="e">
        <f t="shared" si="14"/>
        <v>#VALUE!</v>
      </c>
      <c r="W34" s="312" t="e">
        <f t="shared" si="15"/>
        <v>#VALUE!</v>
      </c>
      <c r="X34" s="312" t="e">
        <f t="shared" si="16"/>
        <v>#VALUE!</v>
      </c>
      <c r="Y34" s="312" t="e">
        <f t="shared" si="17"/>
        <v>#VALUE!</v>
      </c>
      <c r="Z34" s="312" t="e">
        <f t="shared" si="18"/>
        <v>#VALUE!</v>
      </c>
      <c r="AA34" s="308"/>
      <c r="AB34" s="307"/>
    </row>
    <row r="35" spans="1:28" ht="16.5" customHeight="1">
      <c r="A35" s="319">
        <f t="shared" si="0"/>
        <v>24</v>
      </c>
      <c r="B35" s="314" t="str">
        <f t="shared" si="1"/>
        <v/>
      </c>
      <c r="C35" s="321" t="str">
        <f t="shared" si="19"/>
        <v/>
      </c>
      <c r="D35" s="318" t="str">
        <f t="shared" si="20"/>
        <v/>
      </c>
      <c r="E35" s="320" t="e">
        <f t="shared" si="2"/>
        <v>#VALUE!</v>
      </c>
      <c r="F35" s="310"/>
      <c r="G35" s="310"/>
      <c r="H35" s="316">
        <f t="shared" si="3"/>
        <v>24</v>
      </c>
      <c r="I35" s="315">
        <f>'★R5.10.1以降【施設用】施設内療養者一覧'!B35</f>
        <v>0</v>
      </c>
      <c r="J35" s="314" t="str">
        <f>IF('★R5.10.1以降【施設用】施設内療養者一覧'!B35="","",MAX('★R5.10.1以降【施設用】施設内療養者一覧'!E35,$D$7))</f>
        <v/>
      </c>
      <c r="K35" s="313" t="str">
        <f>IF('★R5.10.1以降【施設用】施設内療養者一覧'!B35="","",MIN('★R5.10.1以降【施設用】施設内療養者一覧'!F35,$F$7,J35+14))</f>
        <v/>
      </c>
      <c r="L35" s="312" t="e">
        <f t="shared" si="4"/>
        <v>#VALUE!</v>
      </c>
      <c r="M35" s="312" t="e">
        <f t="shared" si="5"/>
        <v>#VALUE!</v>
      </c>
      <c r="N35" s="312" t="e">
        <f t="shared" si="6"/>
        <v>#VALUE!</v>
      </c>
      <c r="O35" s="312" t="e">
        <f t="shared" si="7"/>
        <v>#VALUE!</v>
      </c>
      <c r="P35" s="312" t="e">
        <f t="shared" si="8"/>
        <v>#VALUE!</v>
      </c>
      <c r="Q35" s="312" t="e">
        <f t="shared" si="9"/>
        <v>#VALUE!</v>
      </c>
      <c r="R35" s="312" t="e">
        <f t="shared" si="10"/>
        <v>#VALUE!</v>
      </c>
      <c r="S35" s="312" t="e">
        <f t="shared" si="11"/>
        <v>#VALUE!</v>
      </c>
      <c r="T35" s="312" t="e">
        <f t="shared" si="12"/>
        <v>#VALUE!</v>
      </c>
      <c r="U35" s="312" t="e">
        <f t="shared" si="13"/>
        <v>#VALUE!</v>
      </c>
      <c r="V35" s="312" t="e">
        <f t="shared" si="14"/>
        <v>#VALUE!</v>
      </c>
      <c r="W35" s="312" t="e">
        <f t="shared" si="15"/>
        <v>#VALUE!</v>
      </c>
      <c r="X35" s="312" t="e">
        <f t="shared" si="16"/>
        <v>#VALUE!</v>
      </c>
      <c r="Y35" s="312" t="e">
        <f t="shared" si="17"/>
        <v>#VALUE!</v>
      </c>
      <c r="Z35" s="312" t="e">
        <f t="shared" si="18"/>
        <v>#VALUE!</v>
      </c>
      <c r="AA35" s="308"/>
      <c r="AB35" s="307"/>
    </row>
    <row r="36" spans="1:28" ht="16.5" customHeight="1">
      <c r="A36" s="319">
        <f t="shared" si="0"/>
        <v>25</v>
      </c>
      <c r="B36" s="314" t="str">
        <f t="shared" si="1"/>
        <v/>
      </c>
      <c r="C36" s="321" t="str">
        <f t="shared" si="19"/>
        <v/>
      </c>
      <c r="D36" s="318" t="str">
        <f t="shared" si="20"/>
        <v/>
      </c>
      <c r="E36" s="320" t="e">
        <f t="shared" si="2"/>
        <v>#VALUE!</v>
      </c>
      <c r="F36" s="310"/>
      <c r="G36" s="310"/>
      <c r="H36" s="316">
        <f t="shared" si="3"/>
        <v>25</v>
      </c>
      <c r="I36" s="315">
        <f>'★R5.10.1以降【施設用】施設内療養者一覧'!B36</f>
        <v>0</v>
      </c>
      <c r="J36" s="314" t="str">
        <f>IF('★R5.10.1以降【施設用】施設内療養者一覧'!B36="","",MAX('★R5.10.1以降【施設用】施設内療養者一覧'!E36,$D$7))</f>
        <v/>
      </c>
      <c r="K36" s="313" t="str">
        <f>IF('★R5.10.1以降【施設用】施設内療養者一覧'!B36="","",MIN('★R5.10.1以降【施設用】施設内療養者一覧'!F36,$F$7,J36+14))</f>
        <v/>
      </c>
      <c r="L36" s="312" t="e">
        <f t="shared" si="4"/>
        <v>#VALUE!</v>
      </c>
      <c r="M36" s="312" t="e">
        <f t="shared" si="5"/>
        <v>#VALUE!</v>
      </c>
      <c r="N36" s="312" t="e">
        <f t="shared" si="6"/>
        <v>#VALUE!</v>
      </c>
      <c r="O36" s="312" t="e">
        <f t="shared" si="7"/>
        <v>#VALUE!</v>
      </c>
      <c r="P36" s="312" t="e">
        <f t="shared" si="8"/>
        <v>#VALUE!</v>
      </c>
      <c r="Q36" s="312" t="e">
        <f t="shared" si="9"/>
        <v>#VALUE!</v>
      </c>
      <c r="R36" s="312" t="e">
        <f t="shared" si="10"/>
        <v>#VALUE!</v>
      </c>
      <c r="S36" s="312" t="e">
        <f t="shared" si="11"/>
        <v>#VALUE!</v>
      </c>
      <c r="T36" s="312" t="e">
        <f t="shared" si="12"/>
        <v>#VALUE!</v>
      </c>
      <c r="U36" s="312" t="e">
        <f t="shared" si="13"/>
        <v>#VALUE!</v>
      </c>
      <c r="V36" s="312" t="e">
        <f t="shared" si="14"/>
        <v>#VALUE!</v>
      </c>
      <c r="W36" s="312" t="e">
        <f t="shared" si="15"/>
        <v>#VALUE!</v>
      </c>
      <c r="X36" s="312" t="e">
        <f t="shared" si="16"/>
        <v>#VALUE!</v>
      </c>
      <c r="Y36" s="312" t="e">
        <f t="shared" si="17"/>
        <v>#VALUE!</v>
      </c>
      <c r="Z36" s="312" t="e">
        <f t="shared" si="18"/>
        <v>#VALUE!</v>
      </c>
      <c r="AA36" s="308"/>
      <c r="AB36" s="307"/>
    </row>
    <row r="37" spans="1:28" ht="16.5" customHeight="1">
      <c r="A37" s="319">
        <f t="shared" si="0"/>
        <v>26</v>
      </c>
      <c r="B37" s="314" t="str">
        <f t="shared" si="1"/>
        <v/>
      </c>
      <c r="C37" s="321" t="str">
        <f t="shared" si="19"/>
        <v/>
      </c>
      <c r="D37" s="318" t="str">
        <f t="shared" si="20"/>
        <v/>
      </c>
      <c r="E37" s="320" t="e">
        <f t="shared" si="2"/>
        <v>#VALUE!</v>
      </c>
      <c r="F37" s="310"/>
      <c r="G37" s="310"/>
      <c r="H37" s="316">
        <f t="shared" si="3"/>
        <v>26</v>
      </c>
      <c r="I37" s="315">
        <f>'★R5.10.1以降【施設用】施設内療養者一覧'!B37</f>
        <v>0</v>
      </c>
      <c r="J37" s="314" t="str">
        <f>IF('★R5.10.1以降【施設用】施設内療養者一覧'!B37="","",MAX('★R5.10.1以降【施設用】施設内療養者一覧'!E37,$D$7))</f>
        <v/>
      </c>
      <c r="K37" s="313" t="str">
        <f>IF('★R5.10.1以降【施設用】施設内療養者一覧'!B37="","",MIN('★R5.10.1以降【施設用】施設内療養者一覧'!F37,$F$7,J37+14))</f>
        <v/>
      </c>
      <c r="L37" s="312" t="e">
        <f t="shared" si="4"/>
        <v>#VALUE!</v>
      </c>
      <c r="M37" s="312" t="e">
        <f t="shared" si="5"/>
        <v>#VALUE!</v>
      </c>
      <c r="N37" s="312" t="e">
        <f t="shared" si="6"/>
        <v>#VALUE!</v>
      </c>
      <c r="O37" s="312" t="e">
        <f t="shared" si="7"/>
        <v>#VALUE!</v>
      </c>
      <c r="P37" s="312" t="e">
        <f t="shared" si="8"/>
        <v>#VALUE!</v>
      </c>
      <c r="Q37" s="312" t="e">
        <f t="shared" si="9"/>
        <v>#VALUE!</v>
      </c>
      <c r="R37" s="312" t="e">
        <f t="shared" si="10"/>
        <v>#VALUE!</v>
      </c>
      <c r="S37" s="312" t="e">
        <f t="shared" si="11"/>
        <v>#VALUE!</v>
      </c>
      <c r="T37" s="312" t="e">
        <f t="shared" si="12"/>
        <v>#VALUE!</v>
      </c>
      <c r="U37" s="312" t="e">
        <f t="shared" si="13"/>
        <v>#VALUE!</v>
      </c>
      <c r="V37" s="312" t="e">
        <f t="shared" si="14"/>
        <v>#VALUE!</v>
      </c>
      <c r="W37" s="312" t="e">
        <f t="shared" si="15"/>
        <v>#VALUE!</v>
      </c>
      <c r="X37" s="312" t="e">
        <f t="shared" si="16"/>
        <v>#VALUE!</v>
      </c>
      <c r="Y37" s="312" t="e">
        <f t="shared" si="17"/>
        <v>#VALUE!</v>
      </c>
      <c r="Z37" s="312" t="e">
        <f t="shared" si="18"/>
        <v>#VALUE!</v>
      </c>
      <c r="AA37" s="308"/>
      <c r="AB37" s="307"/>
    </row>
    <row r="38" spans="1:28" ht="16.5" customHeight="1">
      <c r="A38" s="319">
        <f t="shared" si="0"/>
        <v>27</v>
      </c>
      <c r="B38" s="314" t="str">
        <f t="shared" si="1"/>
        <v/>
      </c>
      <c r="C38" s="321" t="str">
        <f t="shared" si="19"/>
        <v/>
      </c>
      <c r="D38" s="318" t="str">
        <f t="shared" si="20"/>
        <v/>
      </c>
      <c r="E38" s="320" t="e">
        <f t="shared" si="2"/>
        <v>#VALUE!</v>
      </c>
      <c r="F38" s="310"/>
      <c r="G38" s="310"/>
      <c r="H38" s="316">
        <f t="shared" si="3"/>
        <v>27</v>
      </c>
      <c r="I38" s="315">
        <f>'★R5.10.1以降【施設用】施設内療養者一覧'!B38</f>
        <v>0</v>
      </c>
      <c r="J38" s="314" t="str">
        <f>IF('★R5.10.1以降【施設用】施設内療養者一覧'!B38="","",MAX('★R5.10.1以降【施設用】施設内療養者一覧'!E38,$D$7))</f>
        <v/>
      </c>
      <c r="K38" s="313" t="str">
        <f>IF('★R5.10.1以降【施設用】施設内療養者一覧'!B38="","",MIN('★R5.10.1以降【施設用】施設内療養者一覧'!F38,$F$7,J38+14))</f>
        <v/>
      </c>
      <c r="L38" s="312" t="e">
        <f t="shared" si="4"/>
        <v>#VALUE!</v>
      </c>
      <c r="M38" s="312" t="e">
        <f t="shared" si="5"/>
        <v>#VALUE!</v>
      </c>
      <c r="N38" s="312" t="e">
        <f t="shared" si="6"/>
        <v>#VALUE!</v>
      </c>
      <c r="O38" s="312" t="e">
        <f t="shared" si="7"/>
        <v>#VALUE!</v>
      </c>
      <c r="P38" s="312" t="e">
        <f t="shared" si="8"/>
        <v>#VALUE!</v>
      </c>
      <c r="Q38" s="312" t="e">
        <f t="shared" si="9"/>
        <v>#VALUE!</v>
      </c>
      <c r="R38" s="312" t="e">
        <f t="shared" si="10"/>
        <v>#VALUE!</v>
      </c>
      <c r="S38" s="312" t="e">
        <f t="shared" si="11"/>
        <v>#VALUE!</v>
      </c>
      <c r="T38" s="312" t="e">
        <f t="shared" si="12"/>
        <v>#VALUE!</v>
      </c>
      <c r="U38" s="312" t="e">
        <f t="shared" si="13"/>
        <v>#VALUE!</v>
      </c>
      <c r="V38" s="312" t="e">
        <f t="shared" si="14"/>
        <v>#VALUE!</v>
      </c>
      <c r="W38" s="312" t="e">
        <f t="shared" si="15"/>
        <v>#VALUE!</v>
      </c>
      <c r="X38" s="312" t="e">
        <f t="shared" si="16"/>
        <v>#VALUE!</v>
      </c>
      <c r="Y38" s="312" t="e">
        <f t="shared" si="17"/>
        <v>#VALUE!</v>
      </c>
      <c r="Z38" s="312" t="e">
        <f t="shared" si="18"/>
        <v>#VALUE!</v>
      </c>
      <c r="AA38" s="308"/>
      <c r="AB38" s="307"/>
    </row>
    <row r="39" spans="1:28" ht="16.5" customHeight="1">
      <c r="A39" s="319">
        <f t="shared" si="0"/>
        <v>28</v>
      </c>
      <c r="B39" s="314" t="str">
        <f t="shared" si="1"/>
        <v/>
      </c>
      <c r="C39" s="321" t="str">
        <f t="shared" si="19"/>
        <v/>
      </c>
      <c r="D39" s="318" t="str">
        <f t="shared" si="20"/>
        <v/>
      </c>
      <c r="E39" s="320" t="e">
        <f t="shared" si="2"/>
        <v>#VALUE!</v>
      </c>
      <c r="F39" s="310"/>
      <c r="G39" s="310"/>
      <c r="H39" s="316">
        <f t="shared" si="3"/>
        <v>28</v>
      </c>
      <c r="I39" s="315">
        <f>'★R5.10.1以降【施設用】施設内療養者一覧'!B39</f>
        <v>0</v>
      </c>
      <c r="J39" s="314" t="str">
        <f>IF('★R5.10.1以降【施設用】施設内療養者一覧'!B39="","",MAX('★R5.10.1以降【施設用】施設内療養者一覧'!E39,$D$7))</f>
        <v/>
      </c>
      <c r="K39" s="313" t="str">
        <f>IF('★R5.10.1以降【施設用】施設内療養者一覧'!B39="","",MIN('★R5.10.1以降【施設用】施設内療養者一覧'!F39,$F$7,J39+14))</f>
        <v/>
      </c>
      <c r="L39" s="312" t="e">
        <f t="shared" si="4"/>
        <v>#VALUE!</v>
      </c>
      <c r="M39" s="312" t="e">
        <f t="shared" si="5"/>
        <v>#VALUE!</v>
      </c>
      <c r="N39" s="312" t="e">
        <f t="shared" si="6"/>
        <v>#VALUE!</v>
      </c>
      <c r="O39" s="312" t="e">
        <f t="shared" si="7"/>
        <v>#VALUE!</v>
      </c>
      <c r="P39" s="312" t="e">
        <f t="shared" si="8"/>
        <v>#VALUE!</v>
      </c>
      <c r="Q39" s="312" t="e">
        <f t="shared" si="9"/>
        <v>#VALUE!</v>
      </c>
      <c r="R39" s="312" t="e">
        <f t="shared" si="10"/>
        <v>#VALUE!</v>
      </c>
      <c r="S39" s="312" t="e">
        <f t="shared" si="11"/>
        <v>#VALUE!</v>
      </c>
      <c r="T39" s="312" t="e">
        <f t="shared" si="12"/>
        <v>#VALUE!</v>
      </c>
      <c r="U39" s="312" t="e">
        <f t="shared" si="13"/>
        <v>#VALUE!</v>
      </c>
      <c r="V39" s="312" t="e">
        <f t="shared" si="14"/>
        <v>#VALUE!</v>
      </c>
      <c r="W39" s="312" t="e">
        <f t="shared" si="15"/>
        <v>#VALUE!</v>
      </c>
      <c r="X39" s="312" t="e">
        <f t="shared" si="16"/>
        <v>#VALUE!</v>
      </c>
      <c r="Y39" s="312" t="e">
        <f t="shared" si="17"/>
        <v>#VALUE!</v>
      </c>
      <c r="Z39" s="312" t="e">
        <f t="shared" si="18"/>
        <v>#VALUE!</v>
      </c>
      <c r="AA39" s="308"/>
      <c r="AB39" s="307"/>
    </row>
    <row r="40" spans="1:28" ht="16.5" customHeight="1">
      <c r="A40" s="319">
        <f t="shared" si="0"/>
        <v>29</v>
      </c>
      <c r="B40" s="314" t="str">
        <f t="shared" si="1"/>
        <v/>
      </c>
      <c r="C40" s="321" t="str">
        <f t="shared" si="19"/>
        <v/>
      </c>
      <c r="D40" s="318" t="str">
        <f t="shared" si="20"/>
        <v/>
      </c>
      <c r="E40" s="320" t="e">
        <f t="shared" si="2"/>
        <v>#VALUE!</v>
      </c>
      <c r="F40" s="310"/>
      <c r="G40" s="310"/>
      <c r="H40" s="316">
        <f t="shared" si="3"/>
        <v>29</v>
      </c>
      <c r="I40" s="315">
        <f>'★R5.10.1以降【施設用】施設内療養者一覧'!B40</f>
        <v>0</v>
      </c>
      <c r="J40" s="314" t="str">
        <f>IF('★R5.10.1以降【施設用】施設内療養者一覧'!B40="","",MAX('★R5.10.1以降【施設用】施設内療養者一覧'!E40,$D$7))</f>
        <v/>
      </c>
      <c r="K40" s="313" t="str">
        <f>IF('★R5.10.1以降【施設用】施設内療養者一覧'!B40="","",MIN('★R5.10.1以降【施設用】施設内療養者一覧'!F40,$F$7,J40+14))</f>
        <v/>
      </c>
      <c r="L40" s="312" t="e">
        <f t="shared" si="4"/>
        <v>#VALUE!</v>
      </c>
      <c r="M40" s="312" t="e">
        <f t="shared" si="5"/>
        <v>#VALUE!</v>
      </c>
      <c r="N40" s="312" t="e">
        <f t="shared" si="6"/>
        <v>#VALUE!</v>
      </c>
      <c r="O40" s="312" t="e">
        <f t="shared" si="7"/>
        <v>#VALUE!</v>
      </c>
      <c r="P40" s="312" t="e">
        <f t="shared" si="8"/>
        <v>#VALUE!</v>
      </c>
      <c r="Q40" s="312" t="e">
        <f t="shared" si="9"/>
        <v>#VALUE!</v>
      </c>
      <c r="R40" s="312" t="e">
        <f t="shared" si="10"/>
        <v>#VALUE!</v>
      </c>
      <c r="S40" s="312" t="e">
        <f t="shared" si="11"/>
        <v>#VALUE!</v>
      </c>
      <c r="T40" s="312" t="e">
        <f t="shared" si="12"/>
        <v>#VALUE!</v>
      </c>
      <c r="U40" s="312" t="e">
        <f t="shared" si="13"/>
        <v>#VALUE!</v>
      </c>
      <c r="V40" s="312" t="e">
        <f t="shared" si="14"/>
        <v>#VALUE!</v>
      </c>
      <c r="W40" s="312" t="e">
        <f t="shared" si="15"/>
        <v>#VALUE!</v>
      </c>
      <c r="X40" s="312" t="e">
        <f t="shared" si="16"/>
        <v>#VALUE!</v>
      </c>
      <c r="Y40" s="312" t="e">
        <f t="shared" si="17"/>
        <v>#VALUE!</v>
      </c>
      <c r="Z40" s="312" t="e">
        <f t="shared" si="18"/>
        <v>#VALUE!</v>
      </c>
      <c r="AA40" s="308"/>
      <c r="AB40" s="307"/>
    </row>
    <row r="41" spans="1:28" ht="16.5" customHeight="1">
      <c r="A41" s="319">
        <f t="shared" si="0"/>
        <v>30</v>
      </c>
      <c r="B41" s="314" t="str">
        <f t="shared" si="1"/>
        <v/>
      </c>
      <c r="C41" s="321" t="str">
        <f t="shared" si="19"/>
        <v/>
      </c>
      <c r="D41" s="318" t="str">
        <f t="shared" si="20"/>
        <v/>
      </c>
      <c r="E41" s="320" t="e">
        <f t="shared" si="2"/>
        <v>#VALUE!</v>
      </c>
      <c r="F41" s="310"/>
      <c r="G41" s="310"/>
      <c r="H41" s="316">
        <f t="shared" si="3"/>
        <v>30</v>
      </c>
      <c r="I41" s="315">
        <f>'★R5.10.1以降【施設用】施設内療養者一覧'!B41</f>
        <v>0</v>
      </c>
      <c r="J41" s="314" t="str">
        <f>IF('★R5.10.1以降【施設用】施設内療養者一覧'!B41="","",MAX('★R5.10.1以降【施設用】施設内療養者一覧'!E41,$D$7))</f>
        <v/>
      </c>
      <c r="K41" s="313" t="str">
        <f>IF('★R5.10.1以降【施設用】施設内療養者一覧'!B41="","",MIN('★R5.10.1以降【施設用】施設内療養者一覧'!F41,$F$7,J41+14))</f>
        <v/>
      </c>
      <c r="L41" s="312" t="e">
        <f t="shared" si="4"/>
        <v>#VALUE!</v>
      </c>
      <c r="M41" s="312" t="e">
        <f t="shared" si="5"/>
        <v>#VALUE!</v>
      </c>
      <c r="N41" s="312" t="e">
        <f t="shared" si="6"/>
        <v>#VALUE!</v>
      </c>
      <c r="O41" s="312" t="e">
        <f t="shared" si="7"/>
        <v>#VALUE!</v>
      </c>
      <c r="P41" s="312" t="e">
        <f t="shared" si="8"/>
        <v>#VALUE!</v>
      </c>
      <c r="Q41" s="312" t="e">
        <f t="shared" si="9"/>
        <v>#VALUE!</v>
      </c>
      <c r="R41" s="312" t="e">
        <f t="shared" si="10"/>
        <v>#VALUE!</v>
      </c>
      <c r="S41" s="312" t="e">
        <f t="shared" si="11"/>
        <v>#VALUE!</v>
      </c>
      <c r="T41" s="312" t="e">
        <f t="shared" si="12"/>
        <v>#VALUE!</v>
      </c>
      <c r="U41" s="312" t="e">
        <f t="shared" si="13"/>
        <v>#VALUE!</v>
      </c>
      <c r="V41" s="312" t="e">
        <f t="shared" si="14"/>
        <v>#VALUE!</v>
      </c>
      <c r="W41" s="312" t="e">
        <f t="shared" si="15"/>
        <v>#VALUE!</v>
      </c>
      <c r="X41" s="312" t="e">
        <f t="shared" si="16"/>
        <v>#VALUE!</v>
      </c>
      <c r="Y41" s="312" t="e">
        <f t="shared" si="17"/>
        <v>#VALUE!</v>
      </c>
      <c r="Z41" s="312" t="e">
        <f t="shared" si="18"/>
        <v>#VALUE!</v>
      </c>
      <c r="AA41" s="308"/>
      <c r="AB41" s="307"/>
    </row>
    <row r="42" spans="1:28" ht="16.5" customHeight="1">
      <c r="A42" s="319">
        <f t="shared" si="0"/>
        <v>31</v>
      </c>
      <c r="B42" s="314" t="str">
        <f t="shared" si="1"/>
        <v/>
      </c>
      <c r="C42" s="321" t="str">
        <f t="shared" si="19"/>
        <v/>
      </c>
      <c r="D42" s="318" t="str">
        <f t="shared" si="20"/>
        <v/>
      </c>
      <c r="E42" s="320" t="e">
        <f t="shared" si="2"/>
        <v>#VALUE!</v>
      </c>
      <c r="F42" s="310"/>
      <c r="G42" s="310"/>
      <c r="H42" s="316">
        <f t="shared" si="3"/>
        <v>31</v>
      </c>
      <c r="I42" s="315">
        <f>'★R5.10.1以降【施設用】施設内療養者一覧'!B42</f>
        <v>0</v>
      </c>
      <c r="J42" s="314" t="str">
        <f>IF('★R5.10.1以降【施設用】施設内療養者一覧'!B42="","",MAX('★R5.10.1以降【施設用】施設内療養者一覧'!E42,$D$7))</f>
        <v/>
      </c>
      <c r="K42" s="313" t="str">
        <f>IF('★R5.10.1以降【施設用】施設内療養者一覧'!B42="","",MIN('★R5.10.1以降【施設用】施設内療養者一覧'!F42,$F$7,J42+14))</f>
        <v/>
      </c>
      <c r="L42" s="312" t="e">
        <f t="shared" si="4"/>
        <v>#VALUE!</v>
      </c>
      <c r="M42" s="312" t="e">
        <f t="shared" si="5"/>
        <v>#VALUE!</v>
      </c>
      <c r="N42" s="312" t="e">
        <f t="shared" si="6"/>
        <v>#VALUE!</v>
      </c>
      <c r="O42" s="312" t="e">
        <f t="shared" si="7"/>
        <v>#VALUE!</v>
      </c>
      <c r="P42" s="312" t="e">
        <f t="shared" si="8"/>
        <v>#VALUE!</v>
      </c>
      <c r="Q42" s="312" t="e">
        <f t="shared" si="9"/>
        <v>#VALUE!</v>
      </c>
      <c r="R42" s="312" t="e">
        <f t="shared" si="10"/>
        <v>#VALUE!</v>
      </c>
      <c r="S42" s="312" t="e">
        <f t="shared" si="11"/>
        <v>#VALUE!</v>
      </c>
      <c r="T42" s="312" t="e">
        <f t="shared" si="12"/>
        <v>#VALUE!</v>
      </c>
      <c r="U42" s="312" t="e">
        <f t="shared" si="13"/>
        <v>#VALUE!</v>
      </c>
      <c r="V42" s="312" t="e">
        <f t="shared" si="14"/>
        <v>#VALUE!</v>
      </c>
      <c r="W42" s="312" t="e">
        <f t="shared" si="15"/>
        <v>#VALUE!</v>
      </c>
      <c r="X42" s="312" t="e">
        <f t="shared" si="16"/>
        <v>#VALUE!</v>
      </c>
      <c r="Y42" s="312" t="e">
        <f t="shared" si="17"/>
        <v>#VALUE!</v>
      </c>
      <c r="Z42" s="312" t="e">
        <f t="shared" si="18"/>
        <v>#VALUE!</v>
      </c>
      <c r="AA42" s="308"/>
      <c r="AB42" s="307"/>
    </row>
    <row r="43" spans="1:28" ht="16.5" customHeight="1">
      <c r="A43" s="319">
        <f t="shared" si="0"/>
        <v>32</v>
      </c>
      <c r="B43" s="314" t="str">
        <f t="shared" si="1"/>
        <v/>
      </c>
      <c r="C43" s="321" t="str">
        <f t="shared" si="19"/>
        <v/>
      </c>
      <c r="D43" s="318" t="str">
        <f t="shared" si="20"/>
        <v/>
      </c>
      <c r="E43" s="320" t="e">
        <f t="shared" si="2"/>
        <v>#VALUE!</v>
      </c>
      <c r="F43" s="310"/>
      <c r="G43" s="310"/>
      <c r="H43" s="316">
        <f t="shared" si="3"/>
        <v>32</v>
      </c>
      <c r="I43" s="315">
        <f>'★R5.10.1以降【施設用】施設内療養者一覧'!B43</f>
        <v>0</v>
      </c>
      <c r="J43" s="314" t="str">
        <f>IF('★R5.10.1以降【施設用】施設内療養者一覧'!B43="","",MAX('★R5.10.1以降【施設用】施設内療養者一覧'!E43,$D$7))</f>
        <v/>
      </c>
      <c r="K43" s="313" t="str">
        <f>IF('★R5.10.1以降【施設用】施設内療養者一覧'!B43="","",MIN('★R5.10.1以降【施設用】施設内療養者一覧'!F43,$F$7,J43+14))</f>
        <v/>
      </c>
      <c r="L43" s="312" t="e">
        <f t="shared" si="4"/>
        <v>#VALUE!</v>
      </c>
      <c r="M43" s="312" t="e">
        <f t="shared" si="5"/>
        <v>#VALUE!</v>
      </c>
      <c r="N43" s="312" t="e">
        <f t="shared" si="6"/>
        <v>#VALUE!</v>
      </c>
      <c r="O43" s="312" t="e">
        <f t="shared" si="7"/>
        <v>#VALUE!</v>
      </c>
      <c r="P43" s="312" t="e">
        <f t="shared" si="8"/>
        <v>#VALUE!</v>
      </c>
      <c r="Q43" s="312" t="e">
        <f t="shared" si="9"/>
        <v>#VALUE!</v>
      </c>
      <c r="R43" s="312" t="e">
        <f t="shared" si="10"/>
        <v>#VALUE!</v>
      </c>
      <c r="S43" s="312" t="e">
        <f t="shared" si="11"/>
        <v>#VALUE!</v>
      </c>
      <c r="T43" s="312" t="e">
        <f t="shared" si="12"/>
        <v>#VALUE!</v>
      </c>
      <c r="U43" s="312" t="e">
        <f t="shared" si="13"/>
        <v>#VALUE!</v>
      </c>
      <c r="V43" s="312" t="e">
        <f t="shared" si="14"/>
        <v>#VALUE!</v>
      </c>
      <c r="W43" s="312" t="e">
        <f t="shared" si="15"/>
        <v>#VALUE!</v>
      </c>
      <c r="X43" s="312" t="e">
        <f t="shared" si="16"/>
        <v>#VALUE!</v>
      </c>
      <c r="Y43" s="312" t="e">
        <f t="shared" si="17"/>
        <v>#VALUE!</v>
      </c>
      <c r="Z43" s="312" t="e">
        <f t="shared" si="18"/>
        <v>#VALUE!</v>
      </c>
      <c r="AA43" s="308"/>
      <c r="AB43" s="307"/>
    </row>
    <row r="44" spans="1:28" ht="16.5" customHeight="1">
      <c r="A44" s="319">
        <f t="shared" si="0"/>
        <v>33</v>
      </c>
      <c r="B44" s="314" t="str">
        <f t="shared" si="1"/>
        <v/>
      </c>
      <c r="C44" s="321" t="str">
        <f t="shared" si="19"/>
        <v/>
      </c>
      <c r="D44" s="318" t="str">
        <f t="shared" si="20"/>
        <v/>
      </c>
      <c r="E44" s="320" t="e">
        <f t="shared" si="2"/>
        <v>#VALUE!</v>
      </c>
      <c r="F44" s="310"/>
      <c r="G44" s="310"/>
      <c r="H44" s="316">
        <f t="shared" si="3"/>
        <v>33</v>
      </c>
      <c r="I44" s="315">
        <f>'★R5.10.1以降【施設用】施設内療養者一覧'!B44</f>
        <v>0</v>
      </c>
      <c r="J44" s="314" t="str">
        <f>IF('★R5.10.1以降【施設用】施設内療養者一覧'!B44="","",MAX('★R5.10.1以降【施設用】施設内療養者一覧'!E44,$D$7))</f>
        <v/>
      </c>
      <c r="K44" s="313" t="str">
        <f>IF('★R5.10.1以降【施設用】施設内療養者一覧'!B44="","",MIN('★R5.10.1以降【施設用】施設内療養者一覧'!F44,$F$7,J44+14))</f>
        <v/>
      </c>
      <c r="L44" s="312" t="e">
        <f t="shared" si="4"/>
        <v>#VALUE!</v>
      </c>
      <c r="M44" s="312" t="e">
        <f t="shared" si="5"/>
        <v>#VALUE!</v>
      </c>
      <c r="N44" s="312" t="e">
        <f t="shared" si="6"/>
        <v>#VALUE!</v>
      </c>
      <c r="O44" s="312" t="e">
        <f t="shared" si="7"/>
        <v>#VALUE!</v>
      </c>
      <c r="P44" s="312" t="e">
        <f t="shared" si="8"/>
        <v>#VALUE!</v>
      </c>
      <c r="Q44" s="312" t="e">
        <f t="shared" si="9"/>
        <v>#VALUE!</v>
      </c>
      <c r="R44" s="312" t="e">
        <f t="shared" si="10"/>
        <v>#VALUE!</v>
      </c>
      <c r="S44" s="312" t="e">
        <f t="shared" si="11"/>
        <v>#VALUE!</v>
      </c>
      <c r="T44" s="312" t="e">
        <f t="shared" si="12"/>
        <v>#VALUE!</v>
      </c>
      <c r="U44" s="312" t="e">
        <f t="shared" si="13"/>
        <v>#VALUE!</v>
      </c>
      <c r="V44" s="312" t="e">
        <f t="shared" si="14"/>
        <v>#VALUE!</v>
      </c>
      <c r="W44" s="312" t="e">
        <f t="shared" si="15"/>
        <v>#VALUE!</v>
      </c>
      <c r="X44" s="312" t="e">
        <f t="shared" si="16"/>
        <v>#VALUE!</v>
      </c>
      <c r="Y44" s="312" t="e">
        <f t="shared" si="17"/>
        <v>#VALUE!</v>
      </c>
      <c r="Z44" s="312" t="e">
        <f t="shared" si="18"/>
        <v>#VALUE!</v>
      </c>
      <c r="AA44" s="308"/>
      <c r="AB44" s="307"/>
    </row>
    <row r="45" spans="1:28" ht="16.5" customHeight="1">
      <c r="A45" s="319">
        <f t="shared" si="0"/>
        <v>34</v>
      </c>
      <c r="B45" s="314" t="str">
        <f t="shared" si="1"/>
        <v/>
      </c>
      <c r="C45" s="321" t="str">
        <f t="shared" si="19"/>
        <v/>
      </c>
      <c r="D45" s="318" t="str">
        <f t="shared" si="20"/>
        <v/>
      </c>
      <c r="E45" s="320" t="e">
        <f t="shared" si="2"/>
        <v>#VALUE!</v>
      </c>
      <c r="F45" s="310"/>
      <c r="G45" s="310"/>
      <c r="H45" s="316">
        <f t="shared" si="3"/>
        <v>34</v>
      </c>
      <c r="I45" s="315">
        <f>'★R5.10.1以降【施設用】施設内療養者一覧'!B45</f>
        <v>0</v>
      </c>
      <c r="J45" s="314" t="str">
        <f>IF('★R5.10.1以降【施設用】施設内療養者一覧'!B45="","",MAX('★R5.10.1以降【施設用】施設内療養者一覧'!E45,$D$7))</f>
        <v/>
      </c>
      <c r="K45" s="313" t="str">
        <f>IF('★R5.10.1以降【施設用】施設内療養者一覧'!B45="","",MIN('★R5.10.1以降【施設用】施設内療養者一覧'!F45,$F$7,J45+14))</f>
        <v/>
      </c>
      <c r="L45" s="312" t="e">
        <f t="shared" si="4"/>
        <v>#VALUE!</v>
      </c>
      <c r="M45" s="312" t="e">
        <f t="shared" si="5"/>
        <v>#VALUE!</v>
      </c>
      <c r="N45" s="312" t="e">
        <f t="shared" si="6"/>
        <v>#VALUE!</v>
      </c>
      <c r="O45" s="312" t="e">
        <f t="shared" si="7"/>
        <v>#VALUE!</v>
      </c>
      <c r="P45" s="312" t="e">
        <f t="shared" si="8"/>
        <v>#VALUE!</v>
      </c>
      <c r="Q45" s="312" t="e">
        <f t="shared" si="9"/>
        <v>#VALUE!</v>
      </c>
      <c r="R45" s="312" t="e">
        <f t="shared" si="10"/>
        <v>#VALUE!</v>
      </c>
      <c r="S45" s="312" t="e">
        <f t="shared" si="11"/>
        <v>#VALUE!</v>
      </c>
      <c r="T45" s="312" t="e">
        <f t="shared" si="12"/>
        <v>#VALUE!</v>
      </c>
      <c r="U45" s="312" t="e">
        <f t="shared" si="13"/>
        <v>#VALUE!</v>
      </c>
      <c r="V45" s="312" t="e">
        <f t="shared" si="14"/>
        <v>#VALUE!</v>
      </c>
      <c r="W45" s="312" t="e">
        <f t="shared" si="15"/>
        <v>#VALUE!</v>
      </c>
      <c r="X45" s="312" t="e">
        <f t="shared" si="16"/>
        <v>#VALUE!</v>
      </c>
      <c r="Y45" s="312" t="e">
        <f t="shared" si="17"/>
        <v>#VALUE!</v>
      </c>
      <c r="Z45" s="312" t="e">
        <f t="shared" si="18"/>
        <v>#VALUE!</v>
      </c>
      <c r="AA45" s="308"/>
      <c r="AB45" s="307"/>
    </row>
    <row r="46" spans="1:28" ht="16.5" customHeight="1">
      <c r="A46" s="319">
        <f t="shared" si="0"/>
        <v>35</v>
      </c>
      <c r="B46" s="314" t="str">
        <f t="shared" si="1"/>
        <v/>
      </c>
      <c r="C46" s="321" t="str">
        <f t="shared" si="19"/>
        <v/>
      </c>
      <c r="D46" s="318" t="str">
        <f t="shared" si="20"/>
        <v/>
      </c>
      <c r="E46" s="320" t="e">
        <f t="shared" si="2"/>
        <v>#VALUE!</v>
      </c>
      <c r="F46" s="310"/>
      <c r="G46" s="310"/>
      <c r="H46" s="316">
        <f t="shared" si="3"/>
        <v>35</v>
      </c>
      <c r="I46" s="315">
        <f>'★R5.10.1以降【施設用】施設内療養者一覧'!B46</f>
        <v>0</v>
      </c>
      <c r="J46" s="314" t="str">
        <f>IF('★R5.10.1以降【施設用】施設内療養者一覧'!B46="","",MAX('★R5.10.1以降【施設用】施設内療養者一覧'!E46,$D$7))</f>
        <v/>
      </c>
      <c r="K46" s="313" t="str">
        <f>IF('★R5.10.1以降【施設用】施設内療養者一覧'!B46="","",MIN('★R5.10.1以降【施設用】施設内療養者一覧'!F46,$F$7,J46+14))</f>
        <v/>
      </c>
      <c r="L46" s="312" t="e">
        <f t="shared" si="4"/>
        <v>#VALUE!</v>
      </c>
      <c r="M46" s="312" t="e">
        <f t="shared" si="5"/>
        <v>#VALUE!</v>
      </c>
      <c r="N46" s="312" t="e">
        <f t="shared" si="6"/>
        <v>#VALUE!</v>
      </c>
      <c r="O46" s="312" t="e">
        <f t="shared" si="7"/>
        <v>#VALUE!</v>
      </c>
      <c r="P46" s="312" t="e">
        <f t="shared" si="8"/>
        <v>#VALUE!</v>
      </c>
      <c r="Q46" s="312" t="e">
        <f t="shared" si="9"/>
        <v>#VALUE!</v>
      </c>
      <c r="R46" s="312" t="e">
        <f t="shared" si="10"/>
        <v>#VALUE!</v>
      </c>
      <c r="S46" s="312" t="e">
        <f t="shared" si="11"/>
        <v>#VALUE!</v>
      </c>
      <c r="T46" s="312" t="e">
        <f t="shared" si="12"/>
        <v>#VALUE!</v>
      </c>
      <c r="U46" s="312" t="e">
        <f t="shared" si="13"/>
        <v>#VALUE!</v>
      </c>
      <c r="V46" s="312" t="e">
        <f t="shared" si="14"/>
        <v>#VALUE!</v>
      </c>
      <c r="W46" s="312" t="e">
        <f t="shared" si="15"/>
        <v>#VALUE!</v>
      </c>
      <c r="X46" s="312" t="e">
        <f t="shared" si="16"/>
        <v>#VALUE!</v>
      </c>
      <c r="Y46" s="312" t="e">
        <f t="shared" si="17"/>
        <v>#VALUE!</v>
      </c>
      <c r="Z46" s="312" t="e">
        <f t="shared" si="18"/>
        <v>#VALUE!</v>
      </c>
      <c r="AA46" s="308"/>
      <c r="AB46" s="307"/>
    </row>
    <row r="47" spans="1:28" ht="16.5" customHeight="1">
      <c r="A47" s="319">
        <f t="shared" si="0"/>
        <v>36</v>
      </c>
      <c r="B47" s="314" t="str">
        <f t="shared" si="1"/>
        <v/>
      </c>
      <c r="C47" s="321" t="str">
        <f t="shared" si="19"/>
        <v/>
      </c>
      <c r="D47" s="318" t="str">
        <f t="shared" si="20"/>
        <v/>
      </c>
      <c r="E47" s="320" t="e">
        <f t="shared" si="2"/>
        <v>#VALUE!</v>
      </c>
      <c r="F47" s="310"/>
      <c r="G47" s="310"/>
      <c r="H47" s="316">
        <f t="shared" si="3"/>
        <v>36</v>
      </c>
      <c r="I47" s="315">
        <f>'★R5.10.1以降【施設用】施設内療養者一覧'!B47</f>
        <v>0</v>
      </c>
      <c r="J47" s="314" t="str">
        <f>IF('★R5.10.1以降【施設用】施設内療養者一覧'!B47="","",MAX('★R5.10.1以降【施設用】施設内療養者一覧'!E47,$D$7))</f>
        <v/>
      </c>
      <c r="K47" s="313" t="str">
        <f>IF('★R5.10.1以降【施設用】施設内療養者一覧'!B47="","",MIN('★R5.10.1以降【施設用】施設内療養者一覧'!F47,$F$7,J47+14))</f>
        <v/>
      </c>
      <c r="L47" s="312" t="e">
        <f t="shared" si="4"/>
        <v>#VALUE!</v>
      </c>
      <c r="M47" s="312" t="e">
        <f t="shared" si="5"/>
        <v>#VALUE!</v>
      </c>
      <c r="N47" s="312" t="e">
        <f t="shared" si="6"/>
        <v>#VALUE!</v>
      </c>
      <c r="O47" s="312" t="e">
        <f t="shared" si="7"/>
        <v>#VALUE!</v>
      </c>
      <c r="P47" s="312" t="e">
        <f t="shared" si="8"/>
        <v>#VALUE!</v>
      </c>
      <c r="Q47" s="312" t="e">
        <f t="shared" si="9"/>
        <v>#VALUE!</v>
      </c>
      <c r="R47" s="312" t="e">
        <f t="shared" si="10"/>
        <v>#VALUE!</v>
      </c>
      <c r="S47" s="312" t="e">
        <f t="shared" si="11"/>
        <v>#VALUE!</v>
      </c>
      <c r="T47" s="312" t="e">
        <f t="shared" si="12"/>
        <v>#VALUE!</v>
      </c>
      <c r="U47" s="312" t="e">
        <f t="shared" si="13"/>
        <v>#VALUE!</v>
      </c>
      <c r="V47" s="312" t="e">
        <f t="shared" si="14"/>
        <v>#VALUE!</v>
      </c>
      <c r="W47" s="312" t="e">
        <f t="shared" si="15"/>
        <v>#VALUE!</v>
      </c>
      <c r="X47" s="312" t="e">
        <f t="shared" si="16"/>
        <v>#VALUE!</v>
      </c>
      <c r="Y47" s="312" t="e">
        <f t="shared" si="17"/>
        <v>#VALUE!</v>
      </c>
      <c r="Z47" s="312" t="e">
        <f t="shared" si="18"/>
        <v>#VALUE!</v>
      </c>
      <c r="AA47" s="308"/>
      <c r="AB47" s="307"/>
    </row>
    <row r="48" spans="1:28" ht="16.5" customHeight="1">
      <c r="A48" s="319">
        <f t="shared" si="0"/>
        <v>37</v>
      </c>
      <c r="B48" s="314" t="str">
        <f t="shared" si="1"/>
        <v/>
      </c>
      <c r="C48" s="321" t="str">
        <f t="shared" si="19"/>
        <v/>
      </c>
      <c r="D48" s="318" t="str">
        <f t="shared" si="20"/>
        <v/>
      </c>
      <c r="E48" s="320" t="e">
        <f t="shared" si="2"/>
        <v>#VALUE!</v>
      </c>
      <c r="F48" s="310"/>
      <c r="G48" s="310"/>
      <c r="H48" s="316">
        <f t="shared" si="3"/>
        <v>37</v>
      </c>
      <c r="I48" s="315">
        <f>'★R5.10.1以降【施設用】施設内療養者一覧'!B48</f>
        <v>0</v>
      </c>
      <c r="J48" s="314" t="str">
        <f>IF('★R5.10.1以降【施設用】施設内療養者一覧'!B48="","",MAX('★R5.10.1以降【施設用】施設内療養者一覧'!E48,$D$7))</f>
        <v/>
      </c>
      <c r="K48" s="313" t="str">
        <f>IF('★R5.10.1以降【施設用】施設内療養者一覧'!B48="","",MIN('★R5.10.1以降【施設用】施設内療養者一覧'!F48,$F$7,J48+14))</f>
        <v/>
      </c>
      <c r="L48" s="312" t="e">
        <f t="shared" si="4"/>
        <v>#VALUE!</v>
      </c>
      <c r="M48" s="312" t="e">
        <f t="shared" si="5"/>
        <v>#VALUE!</v>
      </c>
      <c r="N48" s="312" t="e">
        <f t="shared" si="6"/>
        <v>#VALUE!</v>
      </c>
      <c r="O48" s="312" t="e">
        <f t="shared" si="7"/>
        <v>#VALUE!</v>
      </c>
      <c r="P48" s="312" t="e">
        <f t="shared" si="8"/>
        <v>#VALUE!</v>
      </c>
      <c r="Q48" s="312" t="e">
        <f t="shared" si="9"/>
        <v>#VALUE!</v>
      </c>
      <c r="R48" s="312" t="e">
        <f t="shared" si="10"/>
        <v>#VALUE!</v>
      </c>
      <c r="S48" s="312" t="e">
        <f t="shared" si="11"/>
        <v>#VALUE!</v>
      </c>
      <c r="T48" s="312" t="e">
        <f t="shared" si="12"/>
        <v>#VALUE!</v>
      </c>
      <c r="U48" s="312" t="e">
        <f t="shared" si="13"/>
        <v>#VALUE!</v>
      </c>
      <c r="V48" s="312" t="e">
        <f t="shared" si="14"/>
        <v>#VALUE!</v>
      </c>
      <c r="W48" s="312" t="e">
        <f t="shared" si="15"/>
        <v>#VALUE!</v>
      </c>
      <c r="X48" s="312" t="e">
        <f t="shared" si="16"/>
        <v>#VALUE!</v>
      </c>
      <c r="Y48" s="312" t="e">
        <f t="shared" si="17"/>
        <v>#VALUE!</v>
      </c>
      <c r="Z48" s="312" t="e">
        <f t="shared" si="18"/>
        <v>#VALUE!</v>
      </c>
      <c r="AA48" s="308"/>
      <c r="AB48" s="307"/>
    </row>
    <row r="49" spans="1:28" ht="16.5" customHeight="1">
      <c r="A49" s="319">
        <f t="shared" si="0"/>
        <v>38</v>
      </c>
      <c r="B49" s="314" t="str">
        <f t="shared" si="1"/>
        <v/>
      </c>
      <c r="C49" s="321" t="str">
        <f t="shared" si="19"/>
        <v/>
      </c>
      <c r="D49" s="318" t="str">
        <f t="shared" si="20"/>
        <v/>
      </c>
      <c r="E49" s="320" t="e">
        <f t="shared" si="2"/>
        <v>#VALUE!</v>
      </c>
      <c r="F49" s="310"/>
      <c r="G49" s="310"/>
      <c r="H49" s="316">
        <f t="shared" si="3"/>
        <v>38</v>
      </c>
      <c r="I49" s="315">
        <f>'★R5.10.1以降【施設用】施設内療養者一覧'!B49</f>
        <v>0</v>
      </c>
      <c r="J49" s="314" t="str">
        <f>IF('★R5.10.1以降【施設用】施設内療養者一覧'!B49="","",MAX('★R5.10.1以降【施設用】施設内療養者一覧'!E49,$D$7))</f>
        <v/>
      </c>
      <c r="K49" s="313" t="str">
        <f>IF('★R5.10.1以降【施設用】施設内療養者一覧'!B49="","",MIN('★R5.10.1以降【施設用】施設内療養者一覧'!F49,$F$7,J49+14))</f>
        <v/>
      </c>
      <c r="L49" s="312" t="e">
        <f t="shared" si="4"/>
        <v>#VALUE!</v>
      </c>
      <c r="M49" s="312" t="e">
        <f t="shared" si="5"/>
        <v>#VALUE!</v>
      </c>
      <c r="N49" s="312" t="e">
        <f t="shared" si="6"/>
        <v>#VALUE!</v>
      </c>
      <c r="O49" s="312" t="e">
        <f t="shared" si="7"/>
        <v>#VALUE!</v>
      </c>
      <c r="P49" s="312" t="e">
        <f t="shared" si="8"/>
        <v>#VALUE!</v>
      </c>
      <c r="Q49" s="312" t="e">
        <f t="shared" si="9"/>
        <v>#VALUE!</v>
      </c>
      <c r="R49" s="312" t="e">
        <f t="shared" si="10"/>
        <v>#VALUE!</v>
      </c>
      <c r="S49" s="312" t="e">
        <f t="shared" si="11"/>
        <v>#VALUE!</v>
      </c>
      <c r="T49" s="312" t="e">
        <f t="shared" si="12"/>
        <v>#VALUE!</v>
      </c>
      <c r="U49" s="312" t="e">
        <f t="shared" si="13"/>
        <v>#VALUE!</v>
      </c>
      <c r="V49" s="312" t="e">
        <f t="shared" si="14"/>
        <v>#VALUE!</v>
      </c>
      <c r="W49" s="312" t="e">
        <f t="shared" si="15"/>
        <v>#VALUE!</v>
      </c>
      <c r="X49" s="312" t="e">
        <f t="shared" si="16"/>
        <v>#VALUE!</v>
      </c>
      <c r="Y49" s="312" t="e">
        <f t="shared" si="17"/>
        <v>#VALUE!</v>
      </c>
      <c r="Z49" s="312" t="e">
        <f t="shared" si="18"/>
        <v>#VALUE!</v>
      </c>
      <c r="AA49" s="308"/>
      <c r="AB49" s="307"/>
    </row>
    <row r="50" spans="1:28" ht="16.5" customHeight="1">
      <c r="A50" s="319">
        <f t="shared" si="0"/>
        <v>39</v>
      </c>
      <c r="B50" s="314" t="str">
        <f t="shared" si="1"/>
        <v/>
      </c>
      <c r="C50" s="321" t="str">
        <f t="shared" si="19"/>
        <v/>
      </c>
      <c r="D50" s="318" t="str">
        <f t="shared" si="20"/>
        <v/>
      </c>
      <c r="E50" s="320" t="e">
        <f t="shared" si="2"/>
        <v>#VALUE!</v>
      </c>
      <c r="F50" s="310"/>
      <c r="G50" s="310"/>
      <c r="H50" s="316">
        <f t="shared" si="3"/>
        <v>39</v>
      </c>
      <c r="I50" s="315">
        <f>'★R5.10.1以降【施設用】施設内療養者一覧'!B50</f>
        <v>0</v>
      </c>
      <c r="J50" s="314" t="str">
        <f>IF('★R5.10.1以降【施設用】施設内療養者一覧'!B50="","",MAX('★R5.10.1以降【施設用】施設内療養者一覧'!E50,$D$7))</f>
        <v/>
      </c>
      <c r="K50" s="313" t="str">
        <f>IF('★R5.10.1以降【施設用】施設内療養者一覧'!B50="","",MIN('★R5.10.1以降【施設用】施設内療養者一覧'!F50,$F$7,J50+14))</f>
        <v/>
      </c>
      <c r="L50" s="312" t="e">
        <f t="shared" si="4"/>
        <v>#VALUE!</v>
      </c>
      <c r="M50" s="312" t="e">
        <f t="shared" si="5"/>
        <v>#VALUE!</v>
      </c>
      <c r="N50" s="312" t="e">
        <f t="shared" si="6"/>
        <v>#VALUE!</v>
      </c>
      <c r="O50" s="312" t="e">
        <f t="shared" si="7"/>
        <v>#VALUE!</v>
      </c>
      <c r="P50" s="312" t="e">
        <f t="shared" si="8"/>
        <v>#VALUE!</v>
      </c>
      <c r="Q50" s="312" t="e">
        <f t="shared" si="9"/>
        <v>#VALUE!</v>
      </c>
      <c r="R50" s="312" t="e">
        <f t="shared" si="10"/>
        <v>#VALUE!</v>
      </c>
      <c r="S50" s="312" t="e">
        <f t="shared" si="11"/>
        <v>#VALUE!</v>
      </c>
      <c r="T50" s="312" t="e">
        <f t="shared" si="12"/>
        <v>#VALUE!</v>
      </c>
      <c r="U50" s="312" t="e">
        <f t="shared" si="13"/>
        <v>#VALUE!</v>
      </c>
      <c r="V50" s="312" t="e">
        <f t="shared" si="14"/>
        <v>#VALUE!</v>
      </c>
      <c r="W50" s="312" t="e">
        <f t="shared" si="15"/>
        <v>#VALUE!</v>
      </c>
      <c r="X50" s="312" t="e">
        <f t="shared" si="16"/>
        <v>#VALUE!</v>
      </c>
      <c r="Y50" s="312" t="e">
        <f t="shared" si="17"/>
        <v>#VALUE!</v>
      </c>
      <c r="Z50" s="312" t="e">
        <f t="shared" si="18"/>
        <v>#VALUE!</v>
      </c>
      <c r="AA50" s="308"/>
      <c r="AB50" s="307"/>
    </row>
    <row r="51" spans="1:28" ht="16.5" customHeight="1">
      <c r="A51" s="319">
        <f t="shared" si="0"/>
        <v>40</v>
      </c>
      <c r="B51" s="314" t="str">
        <f t="shared" si="1"/>
        <v/>
      </c>
      <c r="C51" s="321" t="str">
        <f t="shared" si="19"/>
        <v/>
      </c>
      <c r="D51" s="318" t="str">
        <f t="shared" si="20"/>
        <v/>
      </c>
      <c r="E51" s="320" t="e">
        <f t="shared" si="2"/>
        <v>#VALUE!</v>
      </c>
      <c r="F51" s="310"/>
      <c r="G51" s="310"/>
      <c r="H51" s="316">
        <f t="shared" si="3"/>
        <v>40</v>
      </c>
      <c r="I51" s="315">
        <f>'★R5.10.1以降【施設用】施設内療養者一覧'!B51</f>
        <v>0</v>
      </c>
      <c r="J51" s="314" t="str">
        <f>IF('★R5.10.1以降【施設用】施設内療養者一覧'!B51="","",MAX('★R5.10.1以降【施設用】施設内療養者一覧'!E51,$D$7))</f>
        <v/>
      </c>
      <c r="K51" s="313" t="str">
        <f>IF('★R5.10.1以降【施設用】施設内療養者一覧'!B51="","",MIN('★R5.10.1以降【施設用】施設内療養者一覧'!F51,$F$7,J51+14))</f>
        <v/>
      </c>
      <c r="L51" s="312" t="e">
        <f t="shared" si="4"/>
        <v>#VALUE!</v>
      </c>
      <c r="M51" s="312" t="e">
        <f t="shared" si="5"/>
        <v>#VALUE!</v>
      </c>
      <c r="N51" s="312" t="e">
        <f t="shared" si="6"/>
        <v>#VALUE!</v>
      </c>
      <c r="O51" s="312" t="e">
        <f t="shared" si="7"/>
        <v>#VALUE!</v>
      </c>
      <c r="P51" s="312" t="e">
        <f t="shared" si="8"/>
        <v>#VALUE!</v>
      </c>
      <c r="Q51" s="312" t="e">
        <f t="shared" si="9"/>
        <v>#VALUE!</v>
      </c>
      <c r="R51" s="312" t="e">
        <f t="shared" si="10"/>
        <v>#VALUE!</v>
      </c>
      <c r="S51" s="312" t="e">
        <f t="shared" si="11"/>
        <v>#VALUE!</v>
      </c>
      <c r="T51" s="312" t="e">
        <f t="shared" si="12"/>
        <v>#VALUE!</v>
      </c>
      <c r="U51" s="312" t="e">
        <f t="shared" si="13"/>
        <v>#VALUE!</v>
      </c>
      <c r="V51" s="312" t="e">
        <f t="shared" si="14"/>
        <v>#VALUE!</v>
      </c>
      <c r="W51" s="312" t="e">
        <f t="shared" si="15"/>
        <v>#VALUE!</v>
      </c>
      <c r="X51" s="312" t="e">
        <f t="shared" si="16"/>
        <v>#VALUE!</v>
      </c>
      <c r="Y51" s="312" t="e">
        <f t="shared" si="17"/>
        <v>#VALUE!</v>
      </c>
      <c r="Z51" s="312" t="e">
        <f t="shared" si="18"/>
        <v>#VALUE!</v>
      </c>
      <c r="AA51" s="308"/>
      <c r="AB51" s="307"/>
    </row>
    <row r="52" spans="1:28" ht="16.5" customHeight="1">
      <c r="A52" s="319">
        <f t="shared" si="0"/>
        <v>41</v>
      </c>
      <c r="B52" s="314" t="str">
        <f t="shared" si="1"/>
        <v/>
      </c>
      <c r="C52" s="321" t="str">
        <f t="shared" si="19"/>
        <v/>
      </c>
      <c r="D52" s="318" t="str">
        <f t="shared" si="20"/>
        <v/>
      </c>
      <c r="E52" s="320" t="e">
        <f t="shared" si="2"/>
        <v>#VALUE!</v>
      </c>
      <c r="F52" s="310"/>
      <c r="G52" s="310"/>
      <c r="H52" s="316">
        <f t="shared" si="3"/>
        <v>41</v>
      </c>
      <c r="I52" s="315">
        <f>'★R5.10.1以降【施設用】施設内療養者一覧'!B52</f>
        <v>0</v>
      </c>
      <c r="J52" s="314" t="str">
        <f>IF('★R5.10.1以降【施設用】施設内療養者一覧'!B52="","",MAX('★R5.10.1以降【施設用】施設内療養者一覧'!E52,$D$7))</f>
        <v/>
      </c>
      <c r="K52" s="313" t="str">
        <f>IF('★R5.10.1以降【施設用】施設内療養者一覧'!B52="","",MIN('★R5.10.1以降【施設用】施設内療養者一覧'!F52,$F$7,J52+14))</f>
        <v/>
      </c>
      <c r="L52" s="312" t="e">
        <f t="shared" si="4"/>
        <v>#VALUE!</v>
      </c>
      <c r="M52" s="312" t="e">
        <f t="shared" si="5"/>
        <v>#VALUE!</v>
      </c>
      <c r="N52" s="312" t="e">
        <f t="shared" si="6"/>
        <v>#VALUE!</v>
      </c>
      <c r="O52" s="312" t="e">
        <f t="shared" si="7"/>
        <v>#VALUE!</v>
      </c>
      <c r="P52" s="312" t="e">
        <f t="shared" si="8"/>
        <v>#VALUE!</v>
      </c>
      <c r="Q52" s="312" t="e">
        <f t="shared" si="9"/>
        <v>#VALUE!</v>
      </c>
      <c r="R52" s="312" t="e">
        <f t="shared" si="10"/>
        <v>#VALUE!</v>
      </c>
      <c r="S52" s="312" t="e">
        <f t="shared" si="11"/>
        <v>#VALUE!</v>
      </c>
      <c r="T52" s="312" t="e">
        <f t="shared" si="12"/>
        <v>#VALUE!</v>
      </c>
      <c r="U52" s="312" t="e">
        <f t="shared" si="13"/>
        <v>#VALUE!</v>
      </c>
      <c r="V52" s="312" t="e">
        <f t="shared" si="14"/>
        <v>#VALUE!</v>
      </c>
      <c r="W52" s="312" t="e">
        <f t="shared" si="15"/>
        <v>#VALUE!</v>
      </c>
      <c r="X52" s="312" t="e">
        <f t="shared" si="16"/>
        <v>#VALUE!</v>
      </c>
      <c r="Y52" s="312" t="e">
        <f t="shared" si="17"/>
        <v>#VALUE!</v>
      </c>
      <c r="Z52" s="312" t="e">
        <f t="shared" si="18"/>
        <v>#VALUE!</v>
      </c>
      <c r="AA52" s="308"/>
      <c r="AB52" s="307"/>
    </row>
    <row r="53" spans="1:28" ht="16.5" customHeight="1">
      <c r="A53" s="319">
        <f t="shared" si="0"/>
        <v>42</v>
      </c>
      <c r="B53" s="314" t="str">
        <f t="shared" si="1"/>
        <v/>
      </c>
      <c r="C53" s="321" t="str">
        <f t="shared" si="19"/>
        <v/>
      </c>
      <c r="D53" s="318" t="str">
        <f t="shared" si="20"/>
        <v/>
      </c>
      <c r="E53" s="320" t="e">
        <f t="shared" si="2"/>
        <v>#VALUE!</v>
      </c>
      <c r="F53" s="310"/>
      <c r="G53" s="310"/>
      <c r="H53" s="316">
        <f t="shared" si="3"/>
        <v>42</v>
      </c>
      <c r="I53" s="315">
        <f>'★R5.10.1以降【施設用】施設内療養者一覧'!B53</f>
        <v>0</v>
      </c>
      <c r="J53" s="314" t="str">
        <f>IF('★R5.10.1以降【施設用】施設内療養者一覧'!B53="","",MAX('★R5.10.1以降【施設用】施設内療養者一覧'!E53,$D$7))</f>
        <v/>
      </c>
      <c r="K53" s="313" t="str">
        <f>IF('★R5.10.1以降【施設用】施設内療養者一覧'!B53="","",MIN('★R5.10.1以降【施設用】施設内療養者一覧'!F53,$F$7,J53+14))</f>
        <v/>
      </c>
      <c r="L53" s="312" t="e">
        <f t="shared" si="4"/>
        <v>#VALUE!</v>
      </c>
      <c r="M53" s="312" t="e">
        <f t="shared" si="5"/>
        <v>#VALUE!</v>
      </c>
      <c r="N53" s="312" t="e">
        <f t="shared" si="6"/>
        <v>#VALUE!</v>
      </c>
      <c r="O53" s="312" t="e">
        <f t="shared" si="7"/>
        <v>#VALUE!</v>
      </c>
      <c r="P53" s="312" t="e">
        <f t="shared" si="8"/>
        <v>#VALUE!</v>
      </c>
      <c r="Q53" s="312" t="e">
        <f t="shared" si="9"/>
        <v>#VALUE!</v>
      </c>
      <c r="R53" s="312" t="e">
        <f t="shared" si="10"/>
        <v>#VALUE!</v>
      </c>
      <c r="S53" s="312" t="e">
        <f t="shared" si="11"/>
        <v>#VALUE!</v>
      </c>
      <c r="T53" s="312" t="e">
        <f t="shared" si="12"/>
        <v>#VALUE!</v>
      </c>
      <c r="U53" s="312" t="e">
        <f t="shared" si="13"/>
        <v>#VALUE!</v>
      </c>
      <c r="V53" s="312" t="e">
        <f t="shared" si="14"/>
        <v>#VALUE!</v>
      </c>
      <c r="W53" s="312" t="e">
        <f t="shared" si="15"/>
        <v>#VALUE!</v>
      </c>
      <c r="X53" s="312" t="e">
        <f t="shared" si="16"/>
        <v>#VALUE!</v>
      </c>
      <c r="Y53" s="312" t="e">
        <f t="shared" si="17"/>
        <v>#VALUE!</v>
      </c>
      <c r="Z53" s="312" t="e">
        <f t="shared" si="18"/>
        <v>#VALUE!</v>
      </c>
      <c r="AA53" s="308"/>
      <c r="AB53" s="307"/>
    </row>
    <row r="54" spans="1:28" ht="16.5" customHeight="1">
      <c r="A54" s="319">
        <f t="shared" si="0"/>
        <v>43</v>
      </c>
      <c r="B54" s="314" t="str">
        <f t="shared" si="1"/>
        <v/>
      </c>
      <c r="C54" s="321" t="str">
        <f t="shared" si="19"/>
        <v/>
      </c>
      <c r="D54" s="318" t="str">
        <f t="shared" si="20"/>
        <v/>
      </c>
      <c r="E54" s="320" t="e">
        <f t="shared" si="2"/>
        <v>#VALUE!</v>
      </c>
      <c r="F54" s="310"/>
      <c r="G54" s="310"/>
      <c r="H54" s="316">
        <f t="shared" si="3"/>
        <v>43</v>
      </c>
      <c r="I54" s="315">
        <f>'★R5.10.1以降【施設用】施設内療養者一覧'!B54</f>
        <v>0</v>
      </c>
      <c r="J54" s="314" t="str">
        <f>IF('★R5.10.1以降【施設用】施設内療養者一覧'!B54="","",MAX('★R5.10.1以降【施設用】施設内療養者一覧'!E54,$D$7))</f>
        <v/>
      </c>
      <c r="K54" s="313" t="str">
        <f>IF('★R5.10.1以降【施設用】施設内療養者一覧'!B54="","",MIN('★R5.10.1以降【施設用】施設内療養者一覧'!F54,$F$7,J54+14))</f>
        <v/>
      </c>
      <c r="L54" s="312" t="e">
        <f t="shared" si="4"/>
        <v>#VALUE!</v>
      </c>
      <c r="M54" s="312" t="e">
        <f t="shared" si="5"/>
        <v>#VALUE!</v>
      </c>
      <c r="N54" s="312" t="e">
        <f t="shared" si="6"/>
        <v>#VALUE!</v>
      </c>
      <c r="O54" s="312" t="e">
        <f t="shared" si="7"/>
        <v>#VALUE!</v>
      </c>
      <c r="P54" s="312" t="e">
        <f t="shared" si="8"/>
        <v>#VALUE!</v>
      </c>
      <c r="Q54" s="312" t="e">
        <f t="shared" si="9"/>
        <v>#VALUE!</v>
      </c>
      <c r="R54" s="312" t="e">
        <f t="shared" si="10"/>
        <v>#VALUE!</v>
      </c>
      <c r="S54" s="312" t="e">
        <f t="shared" si="11"/>
        <v>#VALUE!</v>
      </c>
      <c r="T54" s="312" t="e">
        <f t="shared" si="12"/>
        <v>#VALUE!</v>
      </c>
      <c r="U54" s="312" t="e">
        <f t="shared" si="13"/>
        <v>#VALUE!</v>
      </c>
      <c r="V54" s="312" t="e">
        <f t="shared" si="14"/>
        <v>#VALUE!</v>
      </c>
      <c r="W54" s="312" t="e">
        <f t="shared" si="15"/>
        <v>#VALUE!</v>
      </c>
      <c r="X54" s="312" t="e">
        <f t="shared" si="16"/>
        <v>#VALUE!</v>
      </c>
      <c r="Y54" s="312" t="e">
        <f t="shared" si="17"/>
        <v>#VALUE!</v>
      </c>
      <c r="Z54" s="312" t="e">
        <f t="shared" si="18"/>
        <v>#VALUE!</v>
      </c>
      <c r="AA54" s="308"/>
      <c r="AB54" s="307"/>
    </row>
    <row r="55" spans="1:28" ht="16.5" customHeight="1">
      <c r="A55" s="319">
        <f t="shared" si="0"/>
        <v>44</v>
      </c>
      <c r="B55" s="314" t="str">
        <f t="shared" si="1"/>
        <v/>
      </c>
      <c r="C55" s="321" t="str">
        <f t="shared" si="19"/>
        <v/>
      </c>
      <c r="D55" s="318" t="str">
        <f t="shared" si="20"/>
        <v/>
      </c>
      <c r="E55" s="320" t="e">
        <f t="shared" si="2"/>
        <v>#VALUE!</v>
      </c>
      <c r="F55" s="310"/>
      <c r="G55" s="310"/>
      <c r="H55" s="316">
        <f t="shared" si="3"/>
        <v>44</v>
      </c>
      <c r="I55" s="315">
        <f>'★R5.10.1以降【施設用】施設内療養者一覧'!B55</f>
        <v>0</v>
      </c>
      <c r="J55" s="314" t="str">
        <f>IF('★R5.10.1以降【施設用】施設内療養者一覧'!B55="","",MAX('★R5.10.1以降【施設用】施設内療養者一覧'!E55,$D$7))</f>
        <v/>
      </c>
      <c r="K55" s="313" t="str">
        <f>IF('★R5.10.1以降【施設用】施設内療養者一覧'!B55="","",MIN('★R5.10.1以降【施設用】施設内療養者一覧'!F55,$F$7,J55+14))</f>
        <v/>
      </c>
      <c r="L55" s="312" t="e">
        <f t="shared" si="4"/>
        <v>#VALUE!</v>
      </c>
      <c r="M55" s="312" t="e">
        <f t="shared" si="5"/>
        <v>#VALUE!</v>
      </c>
      <c r="N55" s="312" t="e">
        <f t="shared" si="6"/>
        <v>#VALUE!</v>
      </c>
      <c r="O55" s="312" t="e">
        <f t="shared" si="7"/>
        <v>#VALUE!</v>
      </c>
      <c r="P55" s="312" t="e">
        <f t="shared" si="8"/>
        <v>#VALUE!</v>
      </c>
      <c r="Q55" s="312" t="e">
        <f t="shared" si="9"/>
        <v>#VALUE!</v>
      </c>
      <c r="R55" s="312" t="e">
        <f t="shared" si="10"/>
        <v>#VALUE!</v>
      </c>
      <c r="S55" s="312" t="e">
        <f t="shared" si="11"/>
        <v>#VALUE!</v>
      </c>
      <c r="T55" s="312" t="e">
        <f t="shared" si="12"/>
        <v>#VALUE!</v>
      </c>
      <c r="U55" s="312" t="e">
        <f t="shared" si="13"/>
        <v>#VALUE!</v>
      </c>
      <c r="V55" s="312" t="e">
        <f t="shared" si="14"/>
        <v>#VALUE!</v>
      </c>
      <c r="W55" s="312" t="e">
        <f t="shared" si="15"/>
        <v>#VALUE!</v>
      </c>
      <c r="X55" s="312" t="e">
        <f t="shared" si="16"/>
        <v>#VALUE!</v>
      </c>
      <c r="Y55" s="312" t="e">
        <f t="shared" si="17"/>
        <v>#VALUE!</v>
      </c>
      <c r="Z55" s="312" t="e">
        <f t="shared" si="18"/>
        <v>#VALUE!</v>
      </c>
      <c r="AA55" s="308"/>
      <c r="AB55" s="307"/>
    </row>
    <row r="56" spans="1:28" ht="16.5" customHeight="1">
      <c r="A56" s="319">
        <f t="shared" si="0"/>
        <v>45</v>
      </c>
      <c r="B56" s="314" t="str">
        <f t="shared" si="1"/>
        <v/>
      </c>
      <c r="C56" s="321" t="str">
        <f t="shared" si="19"/>
        <v/>
      </c>
      <c r="D56" s="318" t="str">
        <f t="shared" si="20"/>
        <v/>
      </c>
      <c r="E56" s="320" t="e">
        <f t="shared" si="2"/>
        <v>#VALUE!</v>
      </c>
      <c r="F56" s="310"/>
      <c r="G56" s="310"/>
      <c r="H56" s="316">
        <f t="shared" si="3"/>
        <v>45</v>
      </c>
      <c r="I56" s="315">
        <f>'★R5.10.1以降【施設用】施設内療養者一覧'!B56</f>
        <v>0</v>
      </c>
      <c r="J56" s="314" t="str">
        <f>IF('★R5.10.1以降【施設用】施設内療養者一覧'!B56="","",MAX('★R5.10.1以降【施設用】施設内療養者一覧'!E56,$D$7))</f>
        <v/>
      </c>
      <c r="K56" s="313" t="str">
        <f>IF('★R5.10.1以降【施設用】施設内療養者一覧'!B56="","",MIN('★R5.10.1以降【施設用】施設内療養者一覧'!F56,$F$7,J56+14))</f>
        <v/>
      </c>
      <c r="L56" s="312" t="e">
        <f t="shared" si="4"/>
        <v>#VALUE!</v>
      </c>
      <c r="M56" s="312" t="e">
        <f t="shared" si="5"/>
        <v>#VALUE!</v>
      </c>
      <c r="N56" s="312" t="e">
        <f t="shared" si="6"/>
        <v>#VALUE!</v>
      </c>
      <c r="O56" s="312" t="e">
        <f t="shared" si="7"/>
        <v>#VALUE!</v>
      </c>
      <c r="P56" s="312" t="e">
        <f t="shared" si="8"/>
        <v>#VALUE!</v>
      </c>
      <c r="Q56" s="312" t="e">
        <f t="shared" si="9"/>
        <v>#VALUE!</v>
      </c>
      <c r="R56" s="312" t="e">
        <f t="shared" si="10"/>
        <v>#VALUE!</v>
      </c>
      <c r="S56" s="312" t="e">
        <f t="shared" si="11"/>
        <v>#VALUE!</v>
      </c>
      <c r="T56" s="312" t="e">
        <f t="shared" si="12"/>
        <v>#VALUE!</v>
      </c>
      <c r="U56" s="312" t="e">
        <f t="shared" si="13"/>
        <v>#VALUE!</v>
      </c>
      <c r="V56" s="312" t="e">
        <f t="shared" si="14"/>
        <v>#VALUE!</v>
      </c>
      <c r="W56" s="312" t="e">
        <f t="shared" si="15"/>
        <v>#VALUE!</v>
      </c>
      <c r="X56" s="312" t="e">
        <f t="shared" si="16"/>
        <v>#VALUE!</v>
      </c>
      <c r="Y56" s="312" t="e">
        <f t="shared" si="17"/>
        <v>#VALUE!</v>
      </c>
      <c r="Z56" s="312" t="e">
        <f t="shared" si="18"/>
        <v>#VALUE!</v>
      </c>
      <c r="AA56" s="308"/>
      <c r="AB56" s="307"/>
    </row>
    <row r="57" spans="1:28" ht="16.5" customHeight="1">
      <c r="A57" s="319">
        <f t="shared" si="0"/>
        <v>46</v>
      </c>
      <c r="B57" s="314" t="str">
        <f t="shared" si="1"/>
        <v/>
      </c>
      <c r="C57" s="321" t="str">
        <f t="shared" si="19"/>
        <v/>
      </c>
      <c r="D57" s="318" t="str">
        <f t="shared" si="20"/>
        <v/>
      </c>
      <c r="E57" s="320" t="e">
        <f t="shared" si="2"/>
        <v>#VALUE!</v>
      </c>
      <c r="F57" s="310"/>
      <c r="G57" s="310"/>
      <c r="H57" s="316">
        <f t="shared" si="3"/>
        <v>46</v>
      </c>
      <c r="I57" s="315">
        <f>'★R5.10.1以降【施設用】施設内療養者一覧'!B57</f>
        <v>0</v>
      </c>
      <c r="J57" s="314" t="str">
        <f>IF('★R5.10.1以降【施設用】施設内療養者一覧'!B57="","",MAX('★R5.10.1以降【施設用】施設内療養者一覧'!E57,$D$7))</f>
        <v/>
      </c>
      <c r="K57" s="313" t="str">
        <f>IF('★R5.10.1以降【施設用】施設内療養者一覧'!B57="","",MIN('★R5.10.1以降【施設用】施設内療養者一覧'!F57,$F$7,J57+14))</f>
        <v/>
      </c>
      <c r="L57" s="312" t="e">
        <f t="shared" si="4"/>
        <v>#VALUE!</v>
      </c>
      <c r="M57" s="312" t="e">
        <f t="shared" si="5"/>
        <v>#VALUE!</v>
      </c>
      <c r="N57" s="312" t="e">
        <f t="shared" si="6"/>
        <v>#VALUE!</v>
      </c>
      <c r="O57" s="312" t="e">
        <f t="shared" si="7"/>
        <v>#VALUE!</v>
      </c>
      <c r="P57" s="312" t="e">
        <f t="shared" si="8"/>
        <v>#VALUE!</v>
      </c>
      <c r="Q57" s="312" t="e">
        <f t="shared" si="9"/>
        <v>#VALUE!</v>
      </c>
      <c r="R57" s="312" t="e">
        <f t="shared" si="10"/>
        <v>#VALUE!</v>
      </c>
      <c r="S57" s="312" t="e">
        <f t="shared" si="11"/>
        <v>#VALUE!</v>
      </c>
      <c r="T57" s="312" t="e">
        <f t="shared" si="12"/>
        <v>#VALUE!</v>
      </c>
      <c r="U57" s="312" t="e">
        <f t="shared" si="13"/>
        <v>#VALUE!</v>
      </c>
      <c r="V57" s="312" t="e">
        <f t="shared" si="14"/>
        <v>#VALUE!</v>
      </c>
      <c r="W57" s="312" t="e">
        <f t="shared" si="15"/>
        <v>#VALUE!</v>
      </c>
      <c r="X57" s="312" t="e">
        <f t="shared" si="16"/>
        <v>#VALUE!</v>
      </c>
      <c r="Y57" s="312" t="e">
        <f t="shared" si="17"/>
        <v>#VALUE!</v>
      </c>
      <c r="Z57" s="312" t="e">
        <f t="shared" si="18"/>
        <v>#VALUE!</v>
      </c>
      <c r="AA57" s="308"/>
      <c r="AB57" s="307"/>
    </row>
    <row r="58" spans="1:28" ht="16.5" customHeight="1">
      <c r="A58" s="319">
        <f t="shared" si="0"/>
        <v>47</v>
      </c>
      <c r="B58" s="314" t="str">
        <f t="shared" si="1"/>
        <v/>
      </c>
      <c r="C58" s="321" t="str">
        <f t="shared" si="19"/>
        <v/>
      </c>
      <c r="D58" s="318" t="str">
        <f t="shared" si="20"/>
        <v/>
      </c>
      <c r="E58" s="320" t="e">
        <f t="shared" si="2"/>
        <v>#VALUE!</v>
      </c>
      <c r="F58" s="310"/>
      <c r="G58" s="310"/>
      <c r="H58" s="316">
        <f t="shared" si="3"/>
        <v>47</v>
      </c>
      <c r="I58" s="315">
        <f>'★R5.10.1以降【施設用】施設内療養者一覧'!B58</f>
        <v>0</v>
      </c>
      <c r="J58" s="314" t="str">
        <f>IF('★R5.10.1以降【施設用】施設内療養者一覧'!B58="","",MAX('★R5.10.1以降【施設用】施設内療養者一覧'!E58,$D$7))</f>
        <v/>
      </c>
      <c r="K58" s="313" t="str">
        <f>IF('★R5.10.1以降【施設用】施設内療養者一覧'!B58="","",MIN('★R5.10.1以降【施設用】施設内療養者一覧'!F58,$F$7,J58+14))</f>
        <v/>
      </c>
      <c r="L58" s="312" t="e">
        <f t="shared" si="4"/>
        <v>#VALUE!</v>
      </c>
      <c r="M58" s="312" t="e">
        <f t="shared" si="5"/>
        <v>#VALUE!</v>
      </c>
      <c r="N58" s="312" t="e">
        <f t="shared" si="6"/>
        <v>#VALUE!</v>
      </c>
      <c r="O58" s="312" t="e">
        <f t="shared" si="7"/>
        <v>#VALUE!</v>
      </c>
      <c r="P58" s="312" t="e">
        <f t="shared" si="8"/>
        <v>#VALUE!</v>
      </c>
      <c r="Q58" s="312" t="e">
        <f t="shared" si="9"/>
        <v>#VALUE!</v>
      </c>
      <c r="R58" s="312" t="e">
        <f t="shared" si="10"/>
        <v>#VALUE!</v>
      </c>
      <c r="S58" s="312" t="e">
        <f t="shared" si="11"/>
        <v>#VALUE!</v>
      </c>
      <c r="T58" s="312" t="e">
        <f t="shared" si="12"/>
        <v>#VALUE!</v>
      </c>
      <c r="U58" s="312" t="e">
        <f t="shared" si="13"/>
        <v>#VALUE!</v>
      </c>
      <c r="V58" s="312" t="e">
        <f t="shared" si="14"/>
        <v>#VALUE!</v>
      </c>
      <c r="W58" s="312" t="e">
        <f t="shared" si="15"/>
        <v>#VALUE!</v>
      </c>
      <c r="X58" s="312" t="e">
        <f t="shared" si="16"/>
        <v>#VALUE!</v>
      </c>
      <c r="Y58" s="312" t="e">
        <f t="shared" si="17"/>
        <v>#VALUE!</v>
      </c>
      <c r="Z58" s="312" t="e">
        <f t="shared" si="18"/>
        <v>#VALUE!</v>
      </c>
      <c r="AA58" s="308"/>
      <c r="AB58" s="307"/>
    </row>
    <row r="59" spans="1:28" ht="16.5" customHeight="1">
      <c r="A59" s="319">
        <f t="shared" si="0"/>
        <v>48</v>
      </c>
      <c r="B59" s="314" t="str">
        <f t="shared" si="1"/>
        <v/>
      </c>
      <c r="C59" s="321" t="str">
        <f t="shared" si="19"/>
        <v/>
      </c>
      <c r="D59" s="318" t="str">
        <f t="shared" si="20"/>
        <v/>
      </c>
      <c r="E59" s="320" t="e">
        <f t="shared" si="2"/>
        <v>#VALUE!</v>
      </c>
      <c r="F59" s="310"/>
      <c r="G59" s="310"/>
      <c r="H59" s="316">
        <f t="shared" si="3"/>
        <v>48</v>
      </c>
      <c r="I59" s="315">
        <f>'★R5.10.1以降【施設用】施設内療養者一覧'!B59</f>
        <v>0</v>
      </c>
      <c r="J59" s="314" t="str">
        <f>IF('★R5.10.1以降【施設用】施設内療養者一覧'!B59="","",MAX('★R5.10.1以降【施設用】施設内療養者一覧'!E59,$D$7))</f>
        <v/>
      </c>
      <c r="K59" s="313" t="str">
        <f>IF('★R5.10.1以降【施設用】施設内療養者一覧'!B59="","",MIN('★R5.10.1以降【施設用】施設内療養者一覧'!F59,$F$7,J59+14))</f>
        <v/>
      </c>
      <c r="L59" s="312" t="e">
        <f t="shared" si="4"/>
        <v>#VALUE!</v>
      </c>
      <c r="M59" s="312" t="e">
        <f t="shared" si="5"/>
        <v>#VALUE!</v>
      </c>
      <c r="N59" s="312" t="e">
        <f t="shared" si="6"/>
        <v>#VALUE!</v>
      </c>
      <c r="O59" s="312" t="e">
        <f t="shared" si="7"/>
        <v>#VALUE!</v>
      </c>
      <c r="P59" s="312" t="e">
        <f t="shared" si="8"/>
        <v>#VALUE!</v>
      </c>
      <c r="Q59" s="312" t="e">
        <f t="shared" si="9"/>
        <v>#VALUE!</v>
      </c>
      <c r="R59" s="312" t="e">
        <f t="shared" si="10"/>
        <v>#VALUE!</v>
      </c>
      <c r="S59" s="312" t="e">
        <f t="shared" si="11"/>
        <v>#VALUE!</v>
      </c>
      <c r="T59" s="312" t="e">
        <f t="shared" si="12"/>
        <v>#VALUE!</v>
      </c>
      <c r="U59" s="312" t="e">
        <f t="shared" si="13"/>
        <v>#VALUE!</v>
      </c>
      <c r="V59" s="312" t="e">
        <f t="shared" si="14"/>
        <v>#VALUE!</v>
      </c>
      <c r="W59" s="312" t="e">
        <f t="shared" si="15"/>
        <v>#VALUE!</v>
      </c>
      <c r="X59" s="312" t="e">
        <f t="shared" si="16"/>
        <v>#VALUE!</v>
      </c>
      <c r="Y59" s="312" t="e">
        <f t="shared" si="17"/>
        <v>#VALUE!</v>
      </c>
      <c r="Z59" s="312" t="e">
        <f t="shared" si="18"/>
        <v>#VALUE!</v>
      </c>
      <c r="AA59" s="308"/>
      <c r="AB59" s="307"/>
    </row>
    <row r="60" spans="1:28" ht="16.5" customHeight="1">
      <c r="A60" s="319">
        <f t="shared" si="0"/>
        <v>49</v>
      </c>
      <c r="B60" s="314" t="str">
        <f t="shared" si="1"/>
        <v/>
      </c>
      <c r="C60" s="321" t="str">
        <f t="shared" si="19"/>
        <v/>
      </c>
      <c r="D60" s="318" t="str">
        <f t="shared" si="20"/>
        <v/>
      </c>
      <c r="E60" s="320" t="e">
        <f t="shared" si="2"/>
        <v>#VALUE!</v>
      </c>
      <c r="F60" s="310"/>
      <c r="G60" s="310"/>
      <c r="H60" s="316">
        <f t="shared" si="3"/>
        <v>49</v>
      </c>
      <c r="I60" s="315">
        <f>'★R5.10.1以降【施設用】施設内療養者一覧'!B60</f>
        <v>0</v>
      </c>
      <c r="J60" s="314" t="str">
        <f>IF('★R5.10.1以降【施設用】施設内療養者一覧'!B60="","",MAX('★R5.10.1以降【施設用】施設内療養者一覧'!E60,$D$7))</f>
        <v/>
      </c>
      <c r="K60" s="313" t="str">
        <f>IF('★R5.10.1以降【施設用】施設内療養者一覧'!B60="","",MIN('★R5.10.1以降【施設用】施設内療養者一覧'!F60,$F$7,J60+14))</f>
        <v/>
      </c>
      <c r="L60" s="312" t="e">
        <f t="shared" si="4"/>
        <v>#VALUE!</v>
      </c>
      <c r="M60" s="312" t="e">
        <f t="shared" si="5"/>
        <v>#VALUE!</v>
      </c>
      <c r="N60" s="312" t="e">
        <f t="shared" si="6"/>
        <v>#VALUE!</v>
      </c>
      <c r="O60" s="312" t="e">
        <f t="shared" si="7"/>
        <v>#VALUE!</v>
      </c>
      <c r="P60" s="312" t="e">
        <f t="shared" si="8"/>
        <v>#VALUE!</v>
      </c>
      <c r="Q60" s="312" t="e">
        <f t="shared" si="9"/>
        <v>#VALUE!</v>
      </c>
      <c r="R60" s="312" t="e">
        <f t="shared" si="10"/>
        <v>#VALUE!</v>
      </c>
      <c r="S60" s="312" t="e">
        <f t="shared" si="11"/>
        <v>#VALUE!</v>
      </c>
      <c r="T60" s="312" t="e">
        <f t="shared" si="12"/>
        <v>#VALUE!</v>
      </c>
      <c r="U60" s="312" t="e">
        <f t="shared" si="13"/>
        <v>#VALUE!</v>
      </c>
      <c r="V60" s="312" t="e">
        <f t="shared" si="14"/>
        <v>#VALUE!</v>
      </c>
      <c r="W60" s="312" t="e">
        <f t="shared" si="15"/>
        <v>#VALUE!</v>
      </c>
      <c r="X60" s="312" t="e">
        <f t="shared" si="16"/>
        <v>#VALUE!</v>
      </c>
      <c r="Y60" s="312" t="e">
        <f t="shared" si="17"/>
        <v>#VALUE!</v>
      </c>
      <c r="Z60" s="312" t="e">
        <f t="shared" si="18"/>
        <v>#VALUE!</v>
      </c>
      <c r="AA60" s="308"/>
      <c r="AB60" s="307"/>
    </row>
    <row r="61" spans="1:28" ht="16.5" customHeight="1">
      <c r="A61" s="319">
        <f t="shared" si="0"/>
        <v>50</v>
      </c>
      <c r="B61" s="314" t="str">
        <f t="shared" si="1"/>
        <v/>
      </c>
      <c r="C61" s="321" t="str">
        <f t="shared" si="19"/>
        <v/>
      </c>
      <c r="D61" s="318" t="str">
        <f t="shared" si="20"/>
        <v/>
      </c>
      <c r="E61" s="320" t="e">
        <f t="shared" si="2"/>
        <v>#VALUE!</v>
      </c>
      <c r="F61" s="310"/>
      <c r="G61" s="310"/>
      <c r="H61" s="316">
        <f t="shared" si="3"/>
        <v>50</v>
      </c>
      <c r="I61" s="315">
        <f>'★R5.10.1以降【施設用】施設内療養者一覧'!B61</f>
        <v>0</v>
      </c>
      <c r="J61" s="314" t="str">
        <f>IF('★R5.10.1以降【施設用】施設内療養者一覧'!B61="","",MAX('★R5.10.1以降【施設用】施設内療養者一覧'!E61,$D$7))</f>
        <v/>
      </c>
      <c r="K61" s="313" t="str">
        <f>IF('★R5.10.1以降【施設用】施設内療養者一覧'!B61="","",MIN('★R5.10.1以降【施設用】施設内療養者一覧'!F61,$F$7,J61+14))</f>
        <v/>
      </c>
      <c r="L61" s="312" t="e">
        <f t="shared" si="4"/>
        <v>#VALUE!</v>
      </c>
      <c r="M61" s="312" t="e">
        <f t="shared" si="5"/>
        <v>#VALUE!</v>
      </c>
      <c r="N61" s="312" t="e">
        <f t="shared" si="6"/>
        <v>#VALUE!</v>
      </c>
      <c r="O61" s="312" t="e">
        <f t="shared" si="7"/>
        <v>#VALUE!</v>
      </c>
      <c r="P61" s="312" t="e">
        <f t="shared" si="8"/>
        <v>#VALUE!</v>
      </c>
      <c r="Q61" s="312" t="e">
        <f t="shared" si="9"/>
        <v>#VALUE!</v>
      </c>
      <c r="R61" s="312" t="e">
        <f t="shared" si="10"/>
        <v>#VALUE!</v>
      </c>
      <c r="S61" s="312" t="e">
        <f t="shared" si="11"/>
        <v>#VALUE!</v>
      </c>
      <c r="T61" s="312" t="e">
        <f t="shared" si="12"/>
        <v>#VALUE!</v>
      </c>
      <c r="U61" s="312" t="e">
        <f t="shared" si="13"/>
        <v>#VALUE!</v>
      </c>
      <c r="V61" s="312" t="e">
        <f t="shared" si="14"/>
        <v>#VALUE!</v>
      </c>
      <c r="W61" s="312" t="e">
        <f t="shared" si="15"/>
        <v>#VALUE!</v>
      </c>
      <c r="X61" s="312" t="e">
        <f t="shared" si="16"/>
        <v>#VALUE!</v>
      </c>
      <c r="Y61" s="312" t="e">
        <f t="shared" si="17"/>
        <v>#VALUE!</v>
      </c>
      <c r="Z61" s="312" t="e">
        <f t="shared" si="18"/>
        <v>#VALUE!</v>
      </c>
      <c r="AA61" s="308"/>
      <c r="AB61" s="307"/>
    </row>
    <row r="62" spans="1:28" ht="16.5" customHeight="1">
      <c r="A62" s="319">
        <f t="shared" si="0"/>
        <v>51</v>
      </c>
      <c r="B62" s="314" t="str">
        <f t="shared" si="1"/>
        <v/>
      </c>
      <c r="C62" s="321" t="str">
        <f t="shared" si="19"/>
        <v/>
      </c>
      <c r="D62" s="318" t="str">
        <f t="shared" si="20"/>
        <v/>
      </c>
      <c r="E62" s="320" t="e">
        <f t="shared" si="2"/>
        <v>#VALUE!</v>
      </c>
      <c r="F62" s="310"/>
      <c r="G62" s="310"/>
      <c r="H62" s="316">
        <f t="shared" si="3"/>
        <v>51</v>
      </c>
      <c r="I62" s="315">
        <f>'★R5.10.1以降【施設用】施設内療養者一覧'!B62</f>
        <v>0</v>
      </c>
      <c r="J62" s="314" t="str">
        <f>IF('★R5.10.1以降【施設用】施設内療養者一覧'!B62="","",MAX('★R5.10.1以降【施設用】施設内療養者一覧'!E62,$D$7))</f>
        <v/>
      </c>
      <c r="K62" s="313" t="str">
        <f>IF('★R5.10.1以降【施設用】施設内療養者一覧'!B62="","",MIN('★R5.10.1以降【施設用】施設内療養者一覧'!F62,$F$7,J62+14))</f>
        <v/>
      </c>
      <c r="L62" s="312" t="e">
        <f t="shared" si="4"/>
        <v>#VALUE!</v>
      </c>
      <c r="M62" s="312" t="e">
        <f t="shared" si="5"/>
        <v>#VALUE!</v>
      </c>
      <c r="N62" s="312" t="e">
        <f t="shared" si="6"/>
        <v>#VALUE!</v>
      </c>
      <c r="O62" s="312" t="e">
        <f t="shared" si="7"/>
        <v>#VALUE!</v>
      </c>
      <c r="P62" s="312" t="e">
        <f t="shared" si="8"/>
        <v>#VALUE!</v>
      </c>
      <c r="Q62" s="312" t="e">
        <f t="shared" si="9"/>
        <v>#VALUE!</v>
      </c>
      <c r="R62" s="312" t="e">
        <f t="shared" si="10"/>
        <v>#VALUE!</v>
      </c>
      <c r="S62" s="312" t="e">
        <f t="shared" si="11"/>
        <v>#VALUE!</v>
      </c>
      <c r="T62" s="312" t="e">
        <f t="shared" si="12"/>
        <v>#VALUE!</v>
      </c>
      <c r="U62" s="312" t="e">
        <f t="shared" si="13"/>
        <v>#VALUE!</v>
      </c>
      <c r="V62" s="312" t="e">
        <f t="shared" si="14"/>
        <v>#VALUE!</v>
      </c>
      <c r="W62" s="312" t="e">
        <f t="shared" si="15"/>
        <v>#VALUE!</v>
      </c>
      <c r="X62" s="312" t="e">
        <f t="shared" si="16"/>
        <v>#VALUE!</v>
      </c>
      <c r="Y62" s="312" t="e">
        <f t="shared" si="17"/>
        <v>#VALUE!</v>
      </c>
      <c r="Z62" s="312" t="e">
        <f t="shared" si="18"/>
        <v>#VALUE!</v>
      </c>
      <c r="AA62" s="308"/>
      <c r="AB62" s="307"/>
    </row>
    <row r="63" spans="1:28" ht="16.5" customHeight="1">
      <c r="A63" s="319">
        <f t="shared" si="0"/>
        <v>52</v>
      </c>
      <c r="B63" s="314" t="str">
        <f t="shared" si="1"/>
        <v/>
      </c>
      <c r="C63" s="321" t="str">
        <f t="shared" si="19"/>
        <v/>
      </c>
      <c r="D63" s="318" t="str">
        <f t="shared" si="20"/>
        <v/>
      </c>
      <c r="E63" s="320" t="e">
        <f t="shared" si="2"/>
        <v>#VALUE!</v>
      </c>
      <c r="F63" s="310"/>
      <c r="G63" s="310"/>
      <c r="H63" s="316">
        <f t="shared" si="3"/>
        <v>52</v>
      </c>
      <c r="I63" s="315">
        <f>'★R5.10.1以降【施設用】施設内療養者一覧'!B63</f>
        <v>0</v>
      </c>
      <c r="J63" s="314" t="str">
        <f>IF('★R5.10.1以降【施設用】施設内療養者一覧'!B63="","",MAX('★R5.10.1以降【施設用】施設内療養者一覧'!E63,$D$7))</f>
        <v/>
      </c>
      <c r="K63" s="313" t="str">
        <f>IF('★R5.10.1以降【施設用】施設内療養者一覧'!B63="","",MIN('★R5.10.1以降【施設用】施設内療養者一覧'!F63,$F$7,J63+14))</f>
        <v/>
      </c>
      <c r="L63" s="312" t="e">
        <f t="shared" si="4"/>
        <v>#VALUE!</v>
      </c>
      <c r="M63" s="312" t="e">
        <f t="shared" si="5"/>
        <v>#VALUE!</v>
      </c>
      <c r="N63" s="312" t="e">
        <f t="shared" si="6"/>
        <v>#VALUE!</v>
      </c>
      <c r="O63" s="312" t="e">
        <f t="shared" si="7"/>
        <v>#VALUE!</v>
      </c>
      <c r="P63" s="312" t="e">
        <f t="shared" si="8"/>
        <v>#VALUE!</v>
      </c>
      <c r="Q63" s="312" t="e">
        <f t="shared" si="9"/>
        <v>#VALUE!</v>
      </c>
      <c r="R63" s="312" t="e">
        <f t="shared" si="10"/>
        <v>#VALUE!</v>
      </c>
      <c r="S63" s="312" t="e">
        <f t="shared" si="11"/>
        <v>#VALUE!</v>
      </c>
      <c r="T63" s="312" t="e">
        <f t="shared" si="12"/>
        <v>#VALUE!</v>
      </c>
      <c r="U63" s="312" t="e">
        <f t="shared" si="13"/>
        <v>#VALUE!</v>
      </c>
      <c r="V63" s="312" t="e">
        <f t="shared" si="14"/>
        <v>#VALUE!</v>
      </c>
      <c r="W63" s="312" t="e">
        <f t="shared" si="15"/>
        <v>#VALUE!</v>
      </c>
      <c r="X63" s="312" t="e">
        <f t="shared" si="16"/>
        <v>#VALUE!</v>
      </c>
      <c r="Y63" s="312" t="e">
        <f t="shared" si="17"/>
        <v>#VALUE!</v>
      </c>
      <c r="Z63" s="312" t="e">
        <f t="shared" si="18"/>
        <v>#VALUE!</v>
      </c>
      <c r="AA63" s="308"/>
      <c r="AB63" s="307"/>
    </row>
    <row r="64" spans="1:28" ht="16.5" customHeight="1">
      <c r="A64" s="319">
        <f t="shared" si="0"/>
        <v>53</v>
      </c>
      <c r="B64" s="314" t="str">
        <f t="shared" si="1"/>
        <v/>
      </c>
      <c r="C64" s="321" t="str">
        <f t="shared" si="19"/>
        <v/>
      </c>
      <c r="D64" s="318" t="str">
        <f t="shared" si="20"/>
        <v/>
      </c>
      <c r="E64" s="320" t="e">
        <f t="shared" si="2"/>
        <v>#VALUE!</v>
      </c>
      <c r="F64" s="310"/>
      <c r="G64" s="310"/>
      <c r="H64" s="316">
        <f t="shared" si="3"/>
        <v>53</v>
      </c>
      <c r="I64" s="315">
        <f>'★R5.10.1以降【施設用】施設内療養者一覧'!B64</f>
        <v>0</v>
      </c>
      <c r="J64" s="314" t="str">
        <f>IF('★R5.10.1以降【施設用】施設内療養者一覧'!B64="","",MAX('★R5.10.1以降【施設用】施設内療養者一覧'!E64,$D$7))</f>
        <v/>
      </c>
      <c r="K64" s="313" t="str">
        <f>IF('★R5.10.1以降【施設用】施設内療養者一覧'!B64="","",MIN('★R5.10.1以降【施設用】施設内療養者一覧'!F64,$F$7,J64+14))</f>
        <v/>
      </c>
      <c r="L64" s="312" t="e">
        <f t="shared" si="4"/>
        <v>#VALUE!</v>
      </c>
      <c r="M64" s="312" t="e">
        <f t="shared" si="5"/>
        <v>#VALUE!</v>
      </c>
      <c r="N64" s="312" t="e">
        <f t="shared" si="6"/>
        <v>#VALUE!</v>
      </c>
      <c r="O64" s="312" t="e">
        <f t="shared" si="7"/>
        <v>#VALUE!</v>
      </c>
      <c r="P64" s="312" t="e">
        <f t="shared" si="8"/>
        <v>#VALUE!</v>
      </c>
      <c r="Q64" s="312" t="e">
        <f t="shared" si="9"/>
        <v>#VALUE!</v>
      </c>
      <c r="R64" s="312" t="e">
        <f t="shared" si="10"/>
        <v>#VALUE!</v>
      </c>
      <c r="S64" s="312" t="e">
        <f t="shared" si="11"/>
        <v>#VALUE!</v>
      </c>
      <c r="T64" s="312" t="e">
        <f t="shared" si="12"/>
        <v>#VALUE!</v>
      </c>
      <c r="U64" s="312" t="e">
        <f t="shared" si="13"/>
        <v>#VALUE!</v>
      </c>
      <c r="V64" s="312" t="e">
        <f t="shared" si="14"/>
        <v>#VALUE!</v>
      </c>
      <c r="W64" s="312" t="e">
        <f t="shared" si="15"/>
        <v>#VALUE!</v>
      </c>
      <c r="X64" s="312" t="e">
        <f t="shared" si="16"/>
        <v>#VALUE!</v>
      </c>
      <c r="Y64" s="312" t="e">
        <f t="shared" si="17"/>
        <v>#VALUE!</v>
      </c>
      <c r="Z64" s="312" t="e">
        <f t="shared" si="18"/>
        <v>#VALUE!</v>
      </c>
      <c r="AA64" s="308"/>
      <c r="AB64" s="307"/>
    </row>
    <row r="65" spans="1:28" ht="16.5" customHeight="1">
      <c r="A65" s="319">
        <f t="shared" si="0"/>
        <v>54</v>
      </c>
      <c r="B65" s="314" t="str">
        <f t="shared" si="1"/>
        <v/>
      </c>
      <c r="C65" s="321" t="str">
        <f t="shared" si="19"/>
        <v/>
      </c>
      <c r="D65" s="318" t="str">
        <f t="shared" si="20"/>
        <v/>
      </c>
      <c r="E65" s="320" t="e">
        <f t="shared" si="2"/>
        <v>#VALUE!</v>
      </c>
      <c r="F65" s="310"/>
      <c r="G65" s="310"/>
      <c r="H65" s="316">
        <f t="shared" si="3"/>
        <v>54</v>
      </c>
      <c r="I65" s="315">
        <f>'★R5.10.1以降【施設用】施設内療養者一覧'!B65</f>
        <v>0</v>
      </c>
      <c r="J65" s="314" t="str">
        <f>IF('★R5.10.1以降【施設用】施設内療養者一覧'!B65="","",MAX('★R5.10.1以降【施設用】施設内療養者一覧'!E65,$D$7))</f>
        <v/>
      </c>
      <c r="K65" s="313" t="str">
        <f>IF('★R5.10.1以降【施設用】施設内療養者一覧'!B65="","",MIN('★R5.10.1以降【施設用】施設内療養者一覧'!F65,$F$7,J65+14))</f>
        <v/>
      </c>
      <c r="L65" s="312" t="e">
        <f t="shared" si="4"/>
        <v>#VALUE!</v>
      </c>
      <c r="M65" s="312" t="e">
        <f t="shared" si="5"/>
        <v>#VALUE!</v>
      </c>
      <c r="N65" s="312" t="e">
        <f t="shared" si="6"/>
        <v>#VALUE!</v>
      </c>
      <c r="O65" s="312" t="e">
        <f t="shared" si="7"/>
        <v>#VALUE!</v>
      </c>
      <c r="P65" s="312" t="e">
        <f t="shared" si="8"/>
        <v>#VALUE!</v>
      </c>
      <c r="Q65" s="312" t="e">
        <f t="shared" si="9"/>
        <v>#VALUE!</v>
      </c>
      <c r="R65" s="312" t="e">
        <f t="shared" si="10"/>
        <v>#VALUE!</v>
      </c>
      <c r="S65" s="312" t="e">
        <f t="shared" si="11"/>
        <v>#VALUE!</v>
      </c>
      <c r="T65" s="312" t="e">
        <f t="shared" si="12"/>
        <v>#VALUE!</v>
      </c>
      <c r="U65" s="312" t="e">
        <f t="shared" si="13"/>
        <v>#VALUE!</v>
      </c>
      <c r="V65" s="312" t="e">
        <f t="shared" si="14"/>
        <v>#VALUE!</v>
      </c>
      <c r="W65" s="312" t="e">
        <f t="shared" si="15"/>
        <v>#VALUE!</v>
      </c>
      <c r="X65" s="312" t="e">
        <f t="shared" si="16"/>
        <v>#VALUE!</v>
      </c>
      <c r="Y65" s="312" t="e">
        <f t="shared" si="17"/>
        <v>#VALUE!</v>
      </c>
      <c r="Z65" s="312" t="e">
        <f t="shared" si="18"/>
        <v>#VALUE!</v>
      </c>
      <c r="AA65" s="308"/>
      <c r="AB65" s="307"/>
    </row>
    <row r="66" spans="1:28" ht="16.5" customHeight="1">
      <c r="A66" s="319">
        <f t="shared" si="0"/>
        <v>55</v>
      </c>
      <c r="B66" s="314" t="str">
        <f t="shared" si="1"/>
        <v/>
      </c>
      <c r="C66" s="321" t="str">
        <f t="shared" si="19"/>
        <v/>
      </c>
      <c r="D66" s="318" t="str">
        <f t="shared" si="20"/>
        <v/>
      </c>
      <c r="E66" s="320" t="e">
        <f t="shared" si="2"/>
        <v>#VALUE!</v>
      </c>
      <c r="F66" s="310"/>
      <c r="G66" s="310"/>
      <c r="H66" s="316">
        <f t="shared" si="3"/>
        <v>55</v>
      </c>
      <c r="I66" s="315">
        <f>'★R5.10.1以降【施設用】施設内療養者一覧'!B66</f>
        <v>0</v>
      </c>
      <c r="J66" s="314" t="str">
        <f>IF('★R5.10.1以降【施設用】施設内療養者一覧'!B66="","",MAX('★R5.10.1以降【施設用】施設内療養者一覧'!E66,$D$7))</f>
        <v/>
      </c>
      <c r="K66" s="313" t="str">
        <f>IF('★R5.10.1以降【施設用】施設内療養者一覧'!B66="","",MIN('★R5.10.1以降【施設用】施設内療養者一覧'!F66,$F$7,J66+14))</f>
        <v/>
      </c>
      <c r="L66" s="312" t="e">
        <f t="shared" si="4"/>
        <v>#VALUE!</v>
      </c>
      <c r="M66" s="312" t="e">
        <f t="shared" si="5"/>
        <v>#VALUE!</v>
      </c>
      <c r="N66" s="312" t="e">
        <f t="shared" si="6"/>
        <v>#VALUE!</v>
      </c>
      <c r="O66" s="312" t="e">
        <f t="shared" si="7"/>
        <v>#VALUE!</v>
      </c>
      <c r="P66" s="312" t="e">
        <f t="shared" si="8"/>
        <v>#VALUE!</v>
      </c>
      <c r="Q66" s="312" t="e">
        <f t="shared" si="9"/>
        <v>#VALUE!</v>
      </c>
      <c r="R66" s="312" t="e">
        <f t="shared" si="10"/>
        <v>#VALUE!</v>
      </c>
      <c r="S66" s="312" t="e">
        <f t="shared" si="11"/>
        <v>#VALUE!</v>
      </c>
      <c r="T66" s="312" t="e">
        <f t="shared" si="12"/>
        <v>#VALUE!</v>
      </c>
      <c r="U66" s="312" t="e">
        <f t="shared" si="13"/>
        <v>#VALUE!</v>
      </c>
      <c r="V66" s="312" t="e">
        <f t="shared" si="14"/>
        <v>#VALUE!</v>
      </c>
      <c r="W66" s="312" t="e">
        <f t="shared" si="15"/>
        <v>#VALUE!</v>
      </c>
      <c r="X66" s="312" t="e">
        <f t="shared" si="16"/>
        <v>#VALUE!</v>
      </c>
      <c r="Y66" s="312" t="e">
        <f t="shared" si="17"/>
        <v>#VALUE!</v>
      </c>
      <c r="Z66" s="312" t="e">
        <f t="shared" si="18"/>
        <v>#VALUE!</v>
      </c>
      <c r="AA66" s="308"/>
      <c r="AB66" s="307"/>
    </row>
    <row r="67" spans="1:28" ht="16.5" customHeight="1">
      <c r="A67" s="319">
        <f t="shared" si="0"/>
        <v>56</v>
      </c>
      <c r="B67" s="314" t="str">
        <f t="shared" si="1"/>
        <v/>
      </c>
      <c r="C67" s="321" t="str">
        <f t="shared" si="19"/>
        <v/>
      </c>
      <c r="D67" s="318" t="str">
        <f t="shared" si="20"/>
        <v/>
      </c>
      <c r="E67" s="320" t="e">
        <f t="shared" si="2"/>
        <v>#VALUE!</v>
      </c>
      <c r="F67" s="310"/>
      <c r="G67" s="310"/>
      <c r="H67" s="316">
        <f t="shared" si="3"/>
        <v>56</v>
      </c>
      <c r="I67" s="315">
        <f>'★R5.10.1以降【施設用】施設内療養者一覧'!B67</f>
        <v>0</v>
      </c>
      <c r="J67" s="314" t="str">
        <f>IF('★R5.10.1以降【施設用】施設内療養者一覧'!B67="","",MAX('★R5.10.1以降【施設用】施設内療養者一覧'!E67,$D$7))</f>
        <v/>
      </c>
      <c r="K67" s="313" t="str">
        <f>IF('★R5.10.1以降【施設用】施設内療養者一覧'!B67="","",MIN('★R5.10.1以降【施設用】施設内療養者一覧'!F67,$F$7,J67+14))</f>
        <v/>
      </c>
      <c r="L67" s="312" t="e">
        <f t="shared" si="4"/>
        <v>#VALUE!</v>
      </c>
      <c r="M67" s="312" t="e">
        <f t="shared" si="5"/>
        <v>#VALUE!</v>
      </c>
      <c r="N67" s="312" t="e">
        <f t="shared" si="6"/>
        <v>#VALUE!</v>
      </c>
      <c r="O67" s="312" t="e">
        <f t="shared" si="7"/>
        <v>#VALUE!</v>
      </c>
      <c r="P67" s="312" t="e">
        <f t="shared" si="8"/>
        <v>#VALUE!</v>
      </c>
      <c r="Q67" s="312" t="e">
        <f t="shared" si="9"/>
        <v>#VALUE!</v>
      </c>
      <c r="R67" s="312" t="e">
        <f t="shared" si="10"/>
        <v>#VALUE!</v>
      </c>
      <c r="S67" s="312" t="e">
        <f t="shared" si="11"/>
        <v>#VALUE!</v>
      </c>
      <c r="T67" s="312" t="e">
        <f t="shared" si="12"/>
        <v>#VALUE!</v>
      </c>
      <c r="U67" s="312" t="e">
        <f t="shared" si="13"/>
        <v>#VALUE!</v>
      </c>
      <c r="V67" s="312" t="e">
        <f t="shared" si="14"/>
        <v>#VALUE!</v>
      </c>
      <c r="W67" s="312" t="e">
        <f t="shared" si="15"/>
        <v>#VALUE!</v>
      </c>
      <c r="X67" s="312" t="e">
        <f t="shared" si="16"/>
        <v>#VALUE!</v>
      </c>
      <c r="Y67" s="312" t="e">
        <f t="shared" si="17"/>
        <v>#VALUE!</v>
      </c>
      <c r="Z67" s="312" t="e">
        <f t="shared" si="18"/>
        <v>#VALUE!</v>
      </c>
      <c r="AA67" s="308"/>
      <c r="AB67" s="307"/>
    </row>
    <row r="68" spans="1:28" ht="16.5" customHeight="1">
      <c r="A68" s="319">
        <f t="shared" si="0"/>
        <v>57</v>
      </c>
      <c r="B68" s="314" t="str">
        <f t="shared" si="1"/>
        <v/>
      </c>
      <c r="C68" s="321" t="str">
        <f t="shared" si="19"/>
        <v/>
      </c>
      <c r="D68" s="318" t="str">
        <f t="shared" si="20"/>
        <v/>
      </c>
      <c r="E68" s="320" t="e">
        <f t="shared" si="2"/>
        <v>#VALUE!</v>
      </c>
      <c r="F68" s="310"/>
      <c r="G68" s="310"/>
      <c r="H68" s="316">
        <f t="shared" si="3"/>
        <v>57</v>
      </c>
      <c r="I68" s="315">
        <f>'★R5.10.1以降【施設用】施設内療養者一覧'!B68</f>
        <v>0</v>
      </c>
      <c r="J68" s="314" t="str">
        <f>IF('★R5.10.1以降【施設用】施設内療養者一覧'!B68="","",MAX('★R5.10.1以降【施設用】施設内療養者一覧'!E68,$D$7))</f>
        <v/>
      </c>
      <c r="K68" s="313" t="str">
        <f>IF('★R5.10.1以降【施設用】施設内療養者一覧'!B68="","",MIN('★R5.10.1以降【施設用】施設内療養者一覧'!F68,$F$7,J68+14))</f>
        <v/>
      </c>
      <c r="L68" s="312" t="e">
        <f t="shared" si="4"/>
        <v>#VALUE!</v>
      </c>
      <c r="M68" s="312" t="e">
        <f t="shared" si="5"/>
        <v>#VALUE!</v>
      </c>
      <c r="N68" s="312" t="e">
        <f t="shared" si="6"/>
        <v>#VALUE!</v>
      </c>
      <c r="O68" s="312" t="e">
        <f t="shared" si="7"/>
        <v>#VALUE!</v>
      </c>
      <c r="P68" s="312" t="e">
        <f t="shared" si="8"/>
        <v>#VALUE!</v>
      </c>
      <c r="Q68" s="312" t="e">
        <f t="shared" si="9"/>
        <v>#VALUE!</v>
      </c>
      <c r="R68" s="312" t="e">
        <f t="shared" si="10"/>
        <v>#VALUE!</v>
      </c>
      <c r="S68" s="312" t="e">
        <f t="shared" si="11"/>
        <v>#VALUE!</v>
      </c>
      <c r="T68" s="312" t="e">
        <f t="shared" si="12"/>
        <v>#VALUE!</v>
      </c>
      <c r="U68" s="312" t="e">
        <f t="shared" si="13"/>
        <v>#VALUE!</v>
      </c>
      <c r="V68" s="312" t="e">
        <f t="shared" si="14"/>
        <v>#VALUE!</v>
      </c>
      <c r="W68" s="312" t="e">
        <f t="shared" si="15"/>
        <v>#VALUE!</v>
      </c>
      <c r="X68" s="312" t="e">
        <f t="shared" si="16"/>
        <v>#VALUE!</v>
      </c>
      <c r="Y68" s="312" t="e">
        <f t="shared" si="17"/>
        <v>#VALUE!</v>
      </c>
      <c r="Z68" s="312" t="e">
        <f t="shared" si="18"/>
        <v>#VALUE!</v>
      </c>
      <c r="AA68" s="308"/>
      <c r="AB68" s="307"/>
    </row>
    <row r="69" spans="1:28" ht="16.5" customHeight="1">
      <c r="A69" s="319">
        <f t="shared" si="0"/>
        <v>58</v>
      </c>
      <c r="B69" s="314" t="str">
        <f t="shared" si="1"/>
        <v/>
      </c>
      <c r="C69" s="321" t="str">
        <f t="shared" si="19"/>
        <v/>
      </c>
      <c r="D69" s="318" t="str">
        <f t="shared" si="20"/>
        <v/>
      </c>
      <c r="E69" s="320" t="e">
        <f t="shared" si="2"/>
        <v>#VALUE!</v>
      </c>
      <c r="F69" s="310"/>
      <c r="G69" s="310"/>
      <c r="H69" s="316">
        <f t="shared" si="3"/>
        <v>58</v>
      </c>
      <c r="I69" s="315">
        <f>'★R5.10.1以降【施設用】施設内療養者一覧'!B69</f>
        <v>0</v>
      </c>
      <c r="J69" s="314" t="str">
        <f>IF('★R5.10.1以降【施設用】施設内療養者一覧'!B69="","",MAX('★R5.10.1以降【施設用】施設内療養者一覧'!E69,$D$7))</f>
        <v/>
      </c>
      <c r="K69" s="313" t="str">
        <f>IF('★R5.10.1以降【施設用】施設内療養者一覧'!B69="","",MIN('★R5.10.1以降【施設用】施設内療養者一覧'!F69,$F$7,J69+14))</f>
        <v/>
      </c>
      <c r="L69" s="312" t="e">
        <f t="shared" si="4"/>
        <v>#VALUE!</v>
      </c>
      <c r="M69" s="312" t="e">
        <f t="shared" si="5"/>
        <v>#VALUE!</v>
      </c>
      <c r="N69" s="312" t="e">
        <f t="shared" si="6"/>
        <v>#VALUE!</v>
      </c>
      <c r="O69" s="312" t="e">
        <f t="shared" si="7"/>
        <v>#VALUE!</v>
      </c>
      <c r="P69" s="312" t="e">
        <f t="shared" si="8"/>
        <v>#VALUE!</v>
      </c>
      <c r="Q69" s="312" t="e">
        <f t="shared" si="9"/>
        <v>#VALUE!</v>
      </c>
      <c r="R69" s="312" t="e">
        <f t="shared" si="10"/>
        <v>#VALUE!</v>
      </c>
      <c r="S69" s="312" t="e">
        <f t="shared" si="11"/>
        <v>#VALUE!</v>
      </c>
      <c r="T69" s="312" t="e">
        <f t="shared" si="12"/>
        <v>#VALUE!</v>
      </c>
      <c r="U69" s="312" t="e">
        <f t="shared" si="13"/>
        <v>#VALUE!</v>
      </c>
      <c r="V69" s="312" t="e">
        <f t="shared" si="14"/>
        <v>#VALUE!</v>
      </c>
      <c r="W69" s="312" t="e">
        <f t="shared" si="15"/>
        <v>#VALUE!</v>
      </c>
      <c r="X69" s="312" t="e">
        <f t="shared" si="16"/>
        <v>#VALUE!</v>
      </c>
      <c r="Y69" s="312" t="e">
        <f t="shared" si="17"/>
        <v>#VALUE!</v>
      </c>
      <c r="Z69" s="312" t="e">
        <f t="shared" si="18"/>
        <v>#VALUE!</v>
      </c>
      <c r="AA69" s="308"/>
      <c r="AB69" s="307"/>
    </row>
    <row r="70" spans="1:28" ht="16.5" customHeight="1">
      <c r="A70" s="319">
        <f t="shared" si="0"/>
        <v>59</v>
      </c>
      <c r="B70" s="314" t="str">
        <f t="shared" si="1"/>
        <v/>
      </c>
      <c r="C70" s="321" t="str">
        <f t="shared" si="19"/>
        <v/>
      </c>
      <c r="D70" s="318" t="str">
        <f t="shared" si="20"/>
        <v/>
      </c>
      <c r="E70" s="320" t="e">
        <f t="shared" si="2"/>
        <v>#VALUE!</v>
      </c>
      <c r="F70" s="310"/>
      <c r="G70" s="310"/>
      <c r="H70" s="316">
        <f t="shared" si="3"/>
        <v>59</v>
      </c>
      <c r="I70" s="315">
        <f>'★R5.10.1以降【施設用】施設内療養者一覧'!B70</f>
        <v>0</v>
      </c>
      <c r="J70" s="314" t="str">
        <f>IF('★R5.10.1以降【施設用】施設内療養者一覧'!B70="","",MAX('★R5.10.1以降【施設用】施設内療養者一覧'!E70,$D$7))</f>
        <v/>
      </c>
      <c r="K70" s="313" t="str">
        <f>IF('★R5.10.1以降【施設用】施設内療養者一覧'!B70="","",MIN('★R5.10.1以降【施設用】施設内療養者一覧'!F70,$F$7,J70+14))</f>
        <v/>
      </c>
      <c r="L70" s="312" t="e">
        <f t="shared" si="4"/>
        <v>#VALUE!</v>
      </c>
      <c r="M70" s="312" t="e">
        <f t="shared" si="5"/>
        <v>#VALUE!</v>
      </c>
      <c r="N70" s="312" t="e">
        <f t="shared" si="6"/>
        <v>#VALUE!</v>
      </c>
      <c r="O70" s="312" t="e">
        <f t="shared" si="7"/>
        <v>#VALUE!</v>
      </c>
      <c r="P70" s="312" t="e">
        <f t="shared" si="8"/>
        <v>#VALUE!</v>
      </c>
      <c r="Q70" s="312" t="e">
        <f t="shared" si="9"/>
        <v>#VALUE!</v>
      </c>
      <c r="R70" s="312" t="e">
        <f t="shared" si="10"/>
        <v>#VALUE!</v>
      </c>
      <c r="S70" s="312" t="e">
        <f t="shared" si="11"/>
        <v>#VALUE!</v>
      </c>
      <c r="T70" s="312" t="e">
        <f t="shared" si="12"/>
        <v>#VALUE!</v>
      </c>
      <c r="U70" s="312" t="e">
        <f t="shared" si="13"/>
        <v>#VALUE!</v>
      </c>
      <c r="V70" s="312" t="e">
        <f t="shared" si="14"/>
        <v>#VALUE!</v>
      </c>
      <c r="W70" s="312" t="e">
        <f t="shared" si="15"/>
        <v>#VALUE!</v>
      </c>
      <c r="X70" s="312" t="e">
        <f t="shared" si="16"/>
        <v>#VALUE!</v>
      </c>
      <c r="Y70" s="312" t="e">
        <f t="shared" si="17"/>
        <v>#VALUE!</v>
      </c>
      <c r="Z70" s="312" t="e">
        <f t="shared" si="18"/>
        <v>#VALUE!</v>
      </c>
      <c r="AA70" s="308"/>
      <c r="AB70" s="307"/>
    </row>
    <row r="71" spans="1:28" ht="16.5" customHeight="1">
      <c r="A71" s="319">
        <f t="shared" si="0"/>
        <v>60</v>
      </c>
      <c r="B71" s="314" t="str">
        <f t="shared" si="1"/>
        <v/>
      </c>
      <c r="C71" s="321" t="str">
        <f t="shared" si="19"/>
        <v/>
      </c>
      <c r="D71" s="318" t="str">
        <f t="shared" si="20"/>
        <v/>
      </c>
      <c r="E71" s="320" t="e">
        <f t="shared" si="2"/>
        <v>#VALUE!</v>
      </c>
      <c r="F71" s="310"/>
      <c r="G71" s="310"/>
      <c r="H71" s="316">
        <f t="shared" si="3"/>
        <v>60</v>
      </c>
      <c r="I71" s="315">
        <f>'★R5.10.1以降【施設用】施設内療養者一覧'!B71</f>
        <v>0</v>
      </c>
      <c r="J71" s="314" t="str">
        <f>IF('★R5.10.1以降【施設用】施設内療養者一覧'!B71="","",MAX('★R5.10.1以降【施設用】施設内療養者一覧'!E71,$D$7))</f>
        <v/>
      </c>
      <c r="K71" s="313" t="str">
        <f>IF('★R5.10.1以降【施設用】施設内療養者一覧'!B71="","",MIN('★R5.10.1以降【施設用】施設内療養者一覧'!F71,$F$7,J71+14))</f>
        <v/>
      </c>
      <c r="L71" s="312" t="e">
        <f t="shared" si="4"/>
        <v>#VALUE!</v>
      </c>
      <c r="M71" s="312" t="e">
        <f t="shared" si="5"/>
        <v>#VALUE!</v>
      </c>
      <c r="N71" s="312" t="e">
        <f t="shared" si="6"/>
        <v>#VALUE!</v>
      </c>
      <c r="O71" s="312" t="e">
        <f t="shared" si="7"/>
        <v>#VALUE!</v>
      </c>
      <c r="P71" s="312" t="e">
        <f t="shared" si="8"/>
        <v>#VALUE!</v>
      </c>
      <c r="Q71" s="312" t="e">
        <f t="shared" si="9"/>
        <v>#VALUE!</v>
      </c>
      <c r="R71" s="312" t="e">
        <f t="shared" si="10"/>
        <v>#VALUE!</v>
      </c>
      <c r="S71" s="312" t="e">
        <f t="shared" si="11"/>
        <v>#VALUE!</v>
      </c>
      <c r="T71" s="312" t="e">
        <f t="shared" si="12"/>
        <v>#VALUE!</v>
      </c>
      <c r="U71" s="312" t="e">
        <f t="shared" si="13"/>
        <v>#VALUE!</v>
      </c>
      <c r="V71" s="312" t="e">
        <f t="shared" si="14"/>
        <v>#VALUE!</v>
      </c>
      <c r="W71" s="312" t="e">
        <f t="shared" si="15"/>
        <v>#VALUE!</v>
      </c>
      <c r="X71" s="312" t="e">
        <f t="shared" si="16"/>
        <v>#VALUE!</v>
      </c>
      <c r="Y71" s="312" t="e">
        <f t="shared" si="17"/>
        <v>#VALUE!</v>
      </c>
      <c r="Z71" s="312" t="e">
        <f t="shared" si="18"/>
        <v>#VALUE!</v>
      </c>
      <c r="AA71" s="308"/>
      <c r="AB71" s="307"/>
    </row>
    <row r="72" spans="1:28" ht="16.5" customHeight="1">
      <c r="A72" s="319">
        <f t="shared" si="0"/>
        <v>61</v>
      </c>
      <c r="B72" s="314" t="str">
        <f t="shared" si="1"/>
        <v/>
      </c>
      <c r="C72" s="321" t="str">
        <f t="shared" si="19"/>
        <v/>
      </c>
      <c r="D72" s="318" t="str">
        <f t="shared" si="20"/>
        <v/>
      </c>
      <c r="E72" s="320" t="e">
        <f t="shared" si="2"/>
        <v>#VALUE!</v>
      </c>
      <c r="F72" s="310"/>
      <c r="G72" s="310"/>
      <c r="H72" s="316">
        <f t="shared" si="3"/>
        <v>61</v>
      </c>
      <c r="I72" s="315">
        <f>'★R5.10.1以降【施設用】施設内療養者一覧'!B72</f>
        <v>0</v>
      </c>
      <c r="J72" s="314" t="str">
        <f>IF('★R5.10.1以降【施設用】施設内療養者一覧'!B72="","",MAX('★R5.10.1以降【施設用】施設内療養者一覧'!E72,$D$7))</f>
        <v/>
      </c>
      <c r="K72" s="313" t="str">
        <f>IF('★R5.10.1以降【施設用】施設内療養者一覧'!B72="","",MIN('★R5.10.1以降【施設用】施設内療養者一覧'!F72,$F$7,J72+14))</f>
        <v/>
      </c>
      <c r="L72" s="312" t="e">
        <f t="shared" si="4"/>
        <v>#VALUE!</v>
      </c>
      <c r="M72" s="312" t="e">
        <f t="shared" si="5"/>
        <v>#VALUE!</v>
      </c>
      <c r="N72" s="312" t="e">
        <f t="shared" si="6"/>
        <v>#VALUE!</v>
      </c>
      <c r="O72" s="312" t="e">
        <f t="shared" si="7"/>
        <v>#VALUE!</v>
      </c>
      <c r="P72" s="312" t="e">
        <f t="shared" si="8"/>
        <v>#VALUE!</v>
      </c>
      <c r="Q72" s="312" t="e">
        <f t="shared" si="9"/>
        <v>#VALUE!</v>
      </c>
      <c r="R72" s="312" t="e">
        <f t="shared" si="10"/>
        <v>#VALUE!</v>
      </c>
      <c r="S72" s="312" t="e">
        <f t="shared" si="11"/>
        <v>#VALUE!</v>
      </c>
      <c r="T72" s="312" t="e">
        <f t="shared" si="12"/>
        <v>#VALUE!</v>
      </c>
      <c r="U72" s="312" t="e">
        <f t="shared" si="13"/>
        <v>#VALUE!</v>
      </c>
      <c r="V72" s="312" t="e">
        <f t="shared" si="14"/>
        <v>#VALUE!</v>
      </c>
      <c r="W72" s="312" t="e">
        <f t="shared" si="15"/>
        <v>#VALUE!</v>
      </c>
      <c r="X72" s="312" t="e">
        <f t="shared" si="16"/>
        <v>#VALUE!</v>
      </c>
      <c r="Y72" s="312" t="e">
        <f t="shared" si="17"/>
        <v>#VALUE!</v>
      </c>
      <c r="Z72" s="312" t="e">
        <f t="shared" si="18"/>
        <v>#VALUE!</v>
      </c>
      <c r="AA72" s="308"/>
      <c r="AB72" s="307"/>
    </row>
    <row r="73" spans="1:28" ht="16.5" customHeight="1">
      <c r="A73" s="319">
        <f t="shared" si="0"/>
        <v>62</v>
      </c>
      <c r="B73" s="314" t="str">
        <f t="shared" si="1"/>
        <v/>
      </c>
      <c r="C73" s="321" t="str">
        <f t="shared" si="19"/>
        <v/>
      </c>
      <c r="D73" s="318" t="str">
        <f t="shared" si="20"/>
        <v/>
      </c>
      <c r="E73" s="320" t="e">
        <f t="shared" si="2"/>
        <v>#VALUE!</v>
      </c>
      <c r="F73" s="310"/>
      <c r="G73" s="310"/>
      <c r="H73" s="316">
        <f t="shared" si="3"/>
        <v>62</v>
      </c>
      <c r="I73" s="315">
        <f>'★R5.10.1以降【施設用】施設内療養者一覧'!B73</f>
        <v>0</v>
      </c>
      <c r="J73" s="314" t="str">
        <f>IF('★R5.10.1以降【施設用】施設内療養者一覧'!B73="","",MAX('★R5.10.1以降【施設用】施設内療養者一覧'!E73,$D$7))</f>
        <v/>
      </c>
      <c r="K73" s="313" t="str">
        <f>IF('★R5.10.1以降【施設用】施設内療養者一覧'!B73="","",MIN('★R5.10.1以降【施設用】施設内療養者一覧'!F73,$F$7,J73+14))</f>
        <v/>
      </c>
      <c r="L73" s="312" t="e">
        <f t="shared" si="4"/>
        <v>#VALUE!</v>
      </c>
      <c r="M73" s="312" t="e">
        <f t="shared" si="5"/>
        <v>#VALUE!</v>
      </c>
      <c r="N73" s="312" t="e">
        <f t="shared" si="6"/>
        <v>#VALUE!</v>
      </c>
      <c r="O73" s="312" t="e">
        <f t="shared" si="7"/>
        <v>#VALUE!</v>
      </c>
      <c r="P73" s="312" t="e">
        <f t="shared" si="8"/>
        <v>#VALUE!</v>
      </c>
      <c r="Q73" s="312" t="e">
        <f t="shared" si="9"/>
        <v>#VALUE!</v>
      </c>
      <c r="R73" s="312" t="e">
        <f t="shared" si="10"/>
        <v>#VALUE!</v>
      </c>
      <c r="S73" s="312" t="e">
        <f t="shared" si="11"/>
        <v>#VALUE!</v>
      </c>
      <c r="T73" s="312" t="e">
        <f t="shared" si="12"/>
        <v>#VALUE!</v>
      </c>
      <c r="U73" s="312" t="e">
        <f t="shared" si="13"/>
        <v>#VALUE!</v>
      </c>
      <c r="V73" s="312" t="e">
        <f t="shared" si="14"/>
        <v>#VALUE!</v>
      </c>
      <c r="W73" s="312" t="e">
        <f t="shared" si="15"/>
        <v>#VALUE!</v>
      </c>
      <c r="X73" s="312" t="e">
        <f t="shared" si="16"/>
        <v>#VALUE!</v>
      </c>
      <c r="Y73" s="312" t="e">
        <f t="shared" si="17"/>
        <v>#VALUE!</v>
      </c>
      <c r="Z73" s="312" t="e">
        <f t="shared" si="18"/>
        <v>#VALUE!</v>
      </c>
      <c r="AA73" s="308"/>
      <c r="AB73" s="307"/>
    </row>
    <row r="74" spans="1:28" ht="16.5" customHeight="1">
      <c r="A74" s="319">
        <f t="shared" si="0"/>
        <v>63</v>
      </c>
      <c r="B74" s="314" t="str">
        <f t="shared" si="1"/>
        <v/>
      </c>
      <c r="C74" s="321" t="str">
        <f t="shared" si="19"/>
        <v/>
      </c>
      <c r="D74" s="318" t="str">
        <f t="shared" si="20"/>
        <v/>
      </c>
      <c r="E74" s="320" t="e">
        <f t="shared" si="2"/>
        <v>#VALUE!</v>
      </c>
      <c r="F74" s="310"/>
      <c r="G74" s="310"/>
      <c r="H74" s="316">
        <f t="shared" si="3"/>
        <v>63</v>
      </c>
      <c r="I74" s="315">
        <f>'★R5.10.1以降【施設用】施設内療養者一覧'!B74</f>
        <v>0</v>
      </c>
      <c r="J74" s="314" t="str">
        <f>IF('★R5.10.1以降【施設用】施設内療養者一覧'!B74="","",MAX('★R5.10.1以降【施設用】施設内療養者一覧'!E74,$D$7))</f>
        <v/>
      </c>
      <c r="K74" s="313" t="str">
        <f>IF('★R5.10.1以降【施設用】施設内療養者一覧'!B74="","",MIN('★R5.10.1以降【施設用】施設内療養者一覧'!F74,$F$7,J74+14))</f>
        <v/>
      </c>
      <c r="L74" s="312" t="e">
        <f t="shared" si="4"/>
        <v>#VALUE!</v>
      </c>
      <c r="M74" s="312" t="e">
        <f t="shared" si="5"/>
        <v>#VALUE!</v>
      </c>
      <c r="N74" s="312" t="e">
        <f t="shared" si="6"/>
        <v>#VALUE!</v>
      </c>
      <c r="O74" s="312" t="e">
        <f t="shared" si="7"/>
        <v>#VALUE!</v>
      </c>
      <c r="P74" s="312" t="e">
        <f t="shared" si="8"/>
        <v>#VALUE!</v>
      </c>
      <c r="Q74" s="312" t="e">
        <f t="shared" si="9"/>
        <v>#VALUE!</v>
      </c>
      <c r="R74" s="312" t="e">
        <f t="shared" si="10"/>
        <v>#VALUE!</v>
      </c>
      <c r="S74" s="312" t="e">
        <f t="shared" si="11"/>
        <v>#VALUE!</v>
      </c>
      <c r="T74" s="312" t="e">
        <f t="shared" si="12"/>
        <v>#VALUE!</v>
      </c>
      <c r="U74" s="312" t="e">
        <f t="shared" si="13"/>
        <v>#VALUE!</v>
      </c>
      <c r="V74" s="312" t="e">
        <f t="shared" si="14"/>
        <v>#VALUE!</v>
      </c>
      <c r="W74" s="312" t="e">
        <f t="shared" si="15"/>
        <v>#VALUE!</v>
      </c>
      <c r="X74" s="312" t="e">
        <f t="shared" si="16"/>
        <v>#VALUE!</v>
      </c>
      <c r="Y74" s="312" t="e">
        <f t="shared" si="17"/>
        <v>#VALUE!</v>
      </c>
      <c r="Z74" s="312" t="e">
        <f t="shared" si="18"/>
        <v>#VALUE!</v>
      </c>
      <c r="AA74" s="308"/>
      <c r="AB74" s="307"/>
    </row>
    <row r="75" spans="1:28" ht="16.5" customHeight="1">
      <c r="A75" s="319">
        <f t="shared" si="0"/>
        <v>64</v>
      </c>
      <c r="B75" s="314" t="str">
        <f t="shared" si="1"/>
        <v/>
      </c>
      <c r="C75" s="321" t="str">
        <f t="shared" si="19"/>
        <v/>
      </c>
      <c r="D75" s="318" t="str">
        <f t="shared" si="20"/>
        <v/>
      </c>
      <c r="E75" s="320" t="e">
        <f t="shared" si="2"/>
        <v>#VALUE!</v>
      </c>
      <c r="F75" s="310"/>
      <c r="G75" s="310"/>
      <c r="H75" s="316">
        <f t="shared" si="3"/>
        <v>64</v>
      </c>
      <c r="I75" s="315">
        <f>'★R5.10.1以降【施設用】施設内療養者一覧'!B75</f>
        <v>0</v>
      </c>
      <c r="J75" s="314" t="str">
        <f>IF('★R5.10.1以降【施設用】施設内療養者一覧'!B75="","",MAX('★R5.10.1以降【施設用】施設内療養者一覧'!E75,$D$7))</f>
        <v/>
      </c>
      <c r="K75" s="313" t="str">
        <f>IF('★R5.10.1以降【施設用】施設内療養者一覧'!B75="","",MIN('★R5.10.1以降【施設用】施設内療養者一覧'!F75,$F$7,J75+14))</f>
        <v/>
      </c>
      <c r="L75" s="312" t="e">
        <f t="shared" si="4"/>
        <v>#VALUE!</v>
      </c>
      <c r="M75" s="312" t="e">
        <f t="shared" si="5"/>
        <v>#VALUE!</v>
      </c>
      <c r="N75" s="312" t="e">
        <f t="shared" si="6"/>
        <v>#VALUE!</v>
      </c>
      <c r="O75" s="312" t="e">
        <f t="shared" si="7"/>
        <v>#VALUE!</v>
      </c>
      <c r="P75" s="312" t="e">
        <f t="shared" si="8"/>
        <v>#VALUE!</v>
      </c>
      <c r="Q75" s="312" t="e">
        <f t="shared" si="9"/>
        <v>#VALUE!</v>
      </c>
      <c r="R75" s="312" t="e">
        <f t="shared" si="10"/>
        <v>#VALUE!</v>
      </c>
      <c r="S75" s="312" t="e">
        <f t="shared" si="11"/>
        <v>#VALUE!</v>
      </c>
      <c r="T75" s="312" t="e">
        <f t="shared" si="12"/>
        <v>#VALUE!</v>
      </c>
      <c r="U75" s="312" t="e">
        <f t="shared" si="13"/>
        <v>#VALUE!</v>
      </c>
      <c r="V75" s="312" t="e">
        <f t="shared" si="14"/>
        <v>#VALUE!</v>
      </c>
      <c r="W75" s="312" t="e">
        <f t="shared" si="15"/>
        <v>#VALUE!</v>
      </c>
      <c r="X75" s="312" t="e">
        <f t="shared" si="16"/>
        <v>#VALUE!</v>
      </c>
      <c r="Y75" s="312" t="e">
        <f t="shared" si="17"/>
        <v>#VALUE!</v>
      </c>
      <c r="Z75" s="312" t="e">
        <f t="shared" si="18"/>
        <v>#VALUE!</v>
      </c>
      <c r="AA75" s="308"/>
      <c r="AB75" s="307"/>
    </row>
    <row r="76" spans="1:28" ht="16.5" customHeight="1">
      <c r="A76" s="319">
        <f t="shared" si="0"/>
        <v>65</v>
      </c>
      <c r="B76" s="314" t="str">
        <f t="shared" ref="B76:B139" si="21">IF($D$8+ROW(B75)-11&gt;$F$8,"",$D$8+ROW(B75)-11)</f>
        <v/>
      </c>
      <c r="C76" s="321" t="str">
        <f t="shared" si="19"/>
        <v/>
      </c>
      <c r="D76" s="318" t="str">
        <f t="shared" si="20"/>
        <v/>
      </c>
      <c r="E76" s="320" t="e">
        <f t="shared" si="2"/>
        <v>#VALUE!</v>
      </c>
      <c r="F76" s="310"/>
      <c r="G76" s="310"/>
      <c r="H76" s="316">
        <f t="shared" si="3"/>
        <v>65</v>
      </c>
      <c r="I76" s="315">
        <f>'★R5.10.1以降【施設用】施設内療養者一覧'!B76</f>
        <v>0</v>
      </c>
      <c r="J76" s="314" t="str">
        <f>IF('★R5.10.1以降【施設用】施設内療養者一覧'!B76="","",MAX('★R5.10.1以降【施設用】施設内療養者一覧'!E76,$D$7))</f>
        <v/>
      </c>
      <c r="K76" s="313" t="str">
        <f>IF('★R5.10.1以降【施設用】施設内療養者一覧'!B76="","",MIN('★R5.10.1以降【施設用】施設内療養者一覧'!F76,$F$7,J76+14))</f>
        <v/>
      </c>
      <c r="L76" s="312" t="e">
        <f t="shared" si="4"/>
        <v>#VALUE!</v>
      </c>
      <c r="M76" s="312" t="e">
        <f t="shared" si="5"/>
        <v>#VALUE!</v>
      </c>
      <c r="N76" s="312" t="e">
        <f t="shared" si="6"/>
        <v>#VALUE!</v>
      </c>
      <c r="O76" s="312" t="e">
        <f t="shared" si="7"/>
        <v>#VALUE!</v>
      </c>
      <c r="P76" s="312" t="e">
        <f t="shared" si="8"/>
        <v>#VALUE!</v>
      </c>
      <c r="Q76" s="312" t="e">
        <f t="shared" si="9"/>
        <v>#VALUE!</v>
      </c>
      <c r="R76" s="312" t="e">
        <f t="shared" si="10"/>
        <v>#VALUE!</v>
      </c>
      <c r="S76" s="312" t="e">
        <f t="shared" si="11"/>
        <v>#VALUE!</v>
      </c>
      <c r="T76" s="312" t="e">
        <f t="shared" si="12"/>
        <v>#VALUE!</v>
      </c>
      <c r="U76" s="312" t="e">
        <f t="shared" si="13"/>
        <v>#VALUE!</v>
      </c>
      <c r="V76" s="312" t="e">
        <f t="shared" si="14"/>
        <v>#VALUE!</v>
      </c>
      <c r="W76" s="312" t="e">
        <f t="shared" si="15"/>
        <v>#VALUE!</v>
      </c>
      <c r="X76" s="312" t="e">
        <f t="shared" si="16"/>
        <v>#VALUE!</v>
      </c>
      <c r="Y76" s="312" t="e">
        <f t="shared" si="17"/>
        <v>#VALUE!</v>
      </c>
      <c r="Z76" s="312" t="e">
        <f t="shared" si="18"/>
        <v>#VALUE!</v>
      </c>
      <c r="AA76" s="308"/>
      <c r="AB76" s="307"/>
    </row>
    <row r="77" spans="1:28" ht="16.5" customHeight="1">
      <c r="A77" s="319">
        <f t="shared" si="0"/>
        <v>66</v>
      </c>
      <c r="B77" s="314" t="str">
        <f t="shared" si="21"/>
        <v/>
      </c>
      <c r="C77" s="321" t="str">
        <f t="shared" si="19"/>
        <v/>
      </c>
      <c r="D77" s="318" t="str">
        <f t="shared" si="20"/>
        <v/>
      </c>
      <c r="E77" s="320" t="e">
        <f t="shared" ref="E77:E140" si="22">D77*5000</f>
        <v>#VALUE!</v>
      </c>
      <c r="F77" s="310"/>
      <c r="G77" s="310"/>
      <c r="H77" s="316">
        <f t="shared" ref="H77:H140" si="23">ROW()-11</f>
        <v>66</v>
      </c>
      <c r="I77" s="315">
        <f>'★R5.10.1以降【施設用】施設内療養者一覧'!B77</f>
        <v>0</v>
      </c>
      <c r="J77" s="314" t="str">
        <f>IF('★R5.10.1以降【施設用】施設内療養者一覧'!B77="","",MAX('★R5.10.1以降【施設用】施設内療養者一覧'!E77,$D$7))</f>
        <v/>
      </c>
      <c r="K77" s="313" t="str">
        <f>IF('★R5.10.1以降【施設用】施設内療養者一覧'!B77="","",MIN('★R5.10.1以降【施設用】施設内療養者一覧'!F77,$F$7,J77+14))</f>
        <v/>
      </c>
      <c r="L77" s="312" t="e">
        <f t="shared" ref="L77:L140" si="24">IF(J77+COLUMN(I77)-9&gt;K77,"",J77+COLUMN(I77)-9)</f>
        <v>#VALUE!</v>
      </c>
      <c r="M77" s="312" t="e">
        <f t="shared" ref="M77:M140" si="25">IF(J77+COLUMN(J77)-9&gt;K77,"",J77+COLUMN(J77)-9)</f>
        <v>#VALUE!</v>
      </c>
      <c r="N77" s="312" t="e">
        <f t="shared" ref="N77:N140" si="26">IF(J77+COLUMN(K77)-9&gt;K77,"",J77+COLUMN(K77)-9)</f>
        <v>#VALUE!</v>
      </c>
      <c r="O77" s="312" t="e">
        <f t="shared" ref="O77:O140" si="27">IF(J77+COLUMN(L77)-9&gt;K77,"",J77+COLUMN(L77)-9)</f>
        <v>#VALUE!</v>
      </c>
      <c r="P77" s="312" t="e">
        <f t="shared" ref="P77:P140" si="28">IF(J77+COLUMN(M77)-9&gt;K77,"",J77+COLUMN(M77)-9)</f>
        <v>#VALUE!</v>
      </c>
      <c r="Q77" s="312" t="e">
        <f t="shared" ref="Q77:Q140" si="29">IF(J77+COLUMN(N77)-9&gt;K77,"",J77+COLUMN(N77)-9)</f>
        <v>#VALUE!</v>
      </c>
      <c r="R77" s="312" t="e">
        <f t="shared" ref="R77:R140" si="30">IF(J77+COLUMN(O77)-9&gt;K77,"",J77+COLUMN(O77)-9)</f>
        <v>#VALUE!</v>
      </c>
      <c r="S77" s="312" t="e">
        <f t="shared" ref="S77:S140" si="31">IF(J77+COLUMN(P77)-9&gt;K77,"",J77+COLUMN(P77)-9)</f>
        <v>#VALUE!</v>
      </c>
      <c r="T77" s="312" t="e">
        <f t="shared" ref="T77:T140" si="32">IF(J77+COLUMN(Q77)-9&gt;K77,"",J77+COLUMN(Q77)-9)</f>
        <v>#VALUE!</v>
      </c>
      <c r="U77" s="312" t="e">
        <f t="shared" ref="U77:U140" si="33">IF(J77+COLUMN(R77)-9&gt;K77,"",J77+COLUMN(R77)-9)</f>
        <v>#VALUE!</v>
      </c>
      <c r="V77" s="312" t="e">
        <f t="shared" ref="V77:V140" si="34">IF(J77+COLUMN(S77)-9&gt;K77,"",J77+COLUMN(S77)-9)</f>
        <v>#VALUE!</v>
      </c>
      <c r="W77" s="312" t="e">
        <f t="shared" ref="W77:W140" si="35">IF(J77+COLUMN(T77)-9&gt;K77,"",J77+COLUMN(T77)-9)</f>
        <v>#VALUE!</v>
      </c>
      <c r="X77" s="312" t="e">
        <f t="shared" ref="X77:X140" si="36">IF(J77+COLUMN(U77)-9&gt;K77,"",J77+COLUMN(U77)-9)</f>
        <v>#VALUE!</v>
      </c>
      <c r="Y77" s="312" t="e">
        <f t="shared" ref="Y77:Y140" si="37">IF(J77+COLUMN(V77)-9&gt;K77,"",J77+COLUMN(V77)-9)</f>
        <v>#VALUE!</v>
      </c>
      <c r="Z77" s="312" t="e">
        <f t="shared" ref="Z77:Z140" si="38">IF(J77+COLUMN(W77)-9&gt;K77,"",J77+COLUMN(W77)-9)</f>
        <v>#VALUE!</v>
      </c>
      <c r="AA77" s="308"/>
      <c r="AB77" s="307"/>
    </row>
    <row r="78" spans="1:28" ht="16.5" customHeight="1">
      <c r="A78" s="319">
        <f t="shared" si="0"/>
        <v>67</v>
      </c>
      <c r="B78" s="314" t="str">
        <f t="shared" si="21"/>
        <v/>
      </c>
      <c r="C78" s="321" t="str">
        <f t="shared" ref="C78:C141" si="39">IF(B78="","",COUNTIF($L$12:$Z$141,B78))</f>
        <v/>
      </c>
      <c r="D78" s="318" t="str">
        <f t="shared" ref="D78:D141" si="40">IF(C78&gt;$F$5-1,C78,"")</f>
        <v/>
      </c>
      <c r="E78" s="320" t="e">
        <f t="shared" si="22"/>
        <v>#VALUE!</v>
      </c>
      <c r="F78" s="310"/>
      <c r="G78" s="310"/>
      <c r="H78" s="316">
        <f t="shared" si="23"/>
        <v>67</v>
      </c>
      <c r="I78" s="315">
        <f>'★R5.10.1以降【施設用】施設内療養者一覧'!B78</f>
        <v>0</v>
      </c>
      <c r="J78" s="314" t="str">
        <f>IF('★R5.10.1以降【施設用】施設内療養者一覧'!B78="","",MAX('★R5.10.1以降【施設用】施設内療養者一覧'!E78,$D$7))</f>
        <v/>
      </c>
      <c r="K78" s="313" t="str">
        <f>IF('★R5.10.1以降【施設用】施設内療養者一覧'!B78="","",MIN('★R5.10.1以降【施設用】施設内療養者一覧'!F78,$F$7,J78+14))</f>
        <v/>
      </c>
      <c r="L78" s="312" t="e">
        <f t="shared" si="24"/>
        <v>#VALUE!</v>
      </c>
      <c r="M78" s="312" t="e">
        <f t="shared" si="25"/>
        <v>#VALUE!</v>
      </c>
      <c r="N78" s="312" t="e">
        <f t="shared" si="26"/>
        <v>#VALUE!</v>
      </c>
      <c r="O78" s="312" t="e">
        <f t="shared" si="27"/>
        <v>#VALUE!</v>
      </c>
      <c r="P78" s="312" t="e">
        <f t="shared" si="28"/>
        <v>#VALUE!</v>
      </c>
      <c r="Q78" s="312" t="e">
        <f t="shared" si="29"/>
        <v>#VALUE!</v>
      </c>
      <c r="R78" s="312" t="e">
        <f t="shared" si="30"/>
        <v>#VALUE!</v>
      </c>
      <c r="S78" s="312" t="e">
        <f t="shared" si="31"/>
        <v>#VALUE!</v>
      </c>
      <c r="T78" s="312" t="e">
        <f t="shared" si="32"/>
        <v>#VALUE!</v>
      </c>
      <c r="U78" s="312" t="e">
        <f t="shared" si="33"/>
        <v>#VALUE!</v>
      </c>
      <c r="V78" s="312" t="e">
        <f t="shared" si="34"/>
        <v>#VALUE!</v>
      </c>
      <c r="W78" s="312" t="e">
        <f t="shared" si="35"/>
        <v>#VALUE!</v>
      </c>
      <c r="X78" s="312" t="e">
        <f t="shared" si="36"/>
        <v>#VALUE!</v>
      </c>
      <c r="Y78" s="312" t="e">
        <f t="shared" si="37"/>
        <v>#VALUE!</v>
      </c>
      <c r="Z78" s="312" t="e">
        <f t="shared" si="38"/>
        <v>#VALUE!</v>
      </c>
      <c r="AA78" s="308"/>
      <c r="AB78" s="307"/>
    </row>
    <row r="79" spans="1:28" ht="16.5" customHeight="1">
      <c r="A79" s="319">
        <f t="shared" si="0"/>
        <v>68</v>
      </c>
      <c r="B79" s="314" t="str">
        <f t="shared" si="21"/>
        <v/>
      </c>
      <c r="C79" s="321" t="str">
        <f t="shared" si="39"/>
        <v/>
      </c>
      <c r="D79" s="318" t="str">
        <f t="shared" si="40"/>
        <v/>
      </c>
      <c r="E79" s="320" t="e">
        <f t="shared" si="22"/>
        <v>#VALUE!</v>
      </c>
      <c r="F79" s="310"/>
      <c r="G79" s="310"/>
      <c r="H79" s="316">
        <f t="shared" si="23"/>
        <v>68</v>
      </c>
      <c r="I79" s="315">
        <f>'★R5.10.1以降【施設用】施設内療養者一覧'!B79</f>
        <v>0</v>
      </c>
      <c r="J79" s="314" t="str">
        <f>IF('★R5.10.1以降【施設用】施設内療養者一覧'!B79="","",MAX('★R5.10.1以降【施設用】施設内療養者一覧'!E79,$D$7))</f>
        <v/>
      </c>
      <c r="K79" s="313" t="str">
        <f>IF('★R5.10.1以降【施設用】施設内療養者一覧'!B79="","",MIN('★R5.10.1以降【施設用】施設内療養者一覧'!F79,$F$7,J79+14))</f>
        <v/>
      </c>
      <c r="L79" s="312" t="e">
        <f t="shared" si="24"/>
        <v>#VALUE!</v>
      </c>
      <c r="M79" s="312" t="e">
        <f t="shared" si="25"/>
        <v>#VALUE!</v>
      </c>
      <c r="N79" s="312" t="e">
        <f t="shared" si="26"/>
        <v>#VALUE!</v>
      </c>
      <c r="O79" s="312" t="e">
        <f t="shared" si="27"/>
        <v>#VALUE!</v>
      </c>
      <c r="P79" s="312" t="e">
        <f t="shared" si="28"/>
        <v>#VALUE!</v>
      </c>
      <c r="Q79" s="312" t="e">
        <f t="shared" si="29"/>
        <v>#VALUE!</v>
      </c>
      <c r="R79" s="312" t="e">
        <f t="shared" si="30"/>
        <v>#VALUE!</v>
      </c>
      <c r="S79" s="312" t="e">
        <f t="shared" si="31"/>
        <v>#VALUE!</v>
      </c>
      <c r="T79" s="312" t="e">
        <f t="shared" si="32"/>
        <v>#VALUE!</v>
      </c>
      <c r="U79" s="312" t="e">
        <f t="shared" si="33"/>
        <v>#VALUE!</v>
      </c>
      <c r="V79" s="312" t="e">
        <f t="shared" si="34"/>
        <v>#VALUE!</v>
      </c>
      <c r="W79" s="312" t="e">
        <f t="shared" si="35"/>
        <v>#VALUE!</v>
      </c>
      <c r="X79" s="312" t="e">
        <f t="shared" si="36"/>
        <v>#VALUE!</v>
      </c>
      <c r="Y79" s="312" t="e">
        <f t="shared" si="37"/>
        <v>#VALUE!</v>
      </c>
      <c r="Z79" s="312" t="e">
        <f t="shared" si="38"/>
        <v>#VALUE!</v>
      </c>
      <c r="AA79" s="308"/>
      <c r="AB79" s="307"/>
    </row>
    <row r="80" spans="1:28" ht="16.5" customHeight="1">
      <c r="A80" s="319">
        <f t="shared" si="0"/>
        <v>69</v>
      </c>
      <c r="B80" s="314" t="str">
        <f t="shared" si="21"/>
        <v/>
      </c>
      <c r="C80" s="321" t="str">
        <f t="shared" si="39"/>
        <v/>
      </c>
      <c r="D80" s="318" t="str">
        <f t="shared" si="40"/>
        <v/>
      </c>
      <c r="E80" s="320" t="e">
        <f t="shared" si="22"/>
        <v>#VALUE!</v>
      </c>
      <c r="F80" s="310"/>
      <c r="G80" s="310"/>
      <c r="H80" s="316">
        <f t="shared" si="23"/>
        <v>69</v>
      </c>
      <c r="I80" s="315">
        <f>'★R5.10.1以降【施設用】施設内療養者一覧'!B80</f>
        <v>0</v>
      </c>
      <c r="J80" s="314" t="str">
        <f>IF('★R5.10.1以降【施設用】施設内療養者一覧'!B80="","",MAX('★R5.10.1以降【施設用】施設内療養者一覧'!E80,$D$7))</f>
        <v/>
      </c>
      <c r="K80" s="313" t="str">
        <f>IF('★R5.10.1以降【施設用】施設内療養者一覧'!B80="","",MIN('★R5.10.1以降【施設用】施設内療養者一覧'!F80,$F$7,J80+14))</f>
        <v/>
      </c>
      <c r="L80" s="312" t="e">
        <f t="shared" si="24"/>
        <v>#VALUE!</v>
      </c>
      <c r="M80" s="312" t="e">
        <f t="shared" si="25"/>
        <v>#VALUE!</v>
      </c>
      <c r="N80" s="312" t="e">
        <f t="shared" si="26"/>
        <v>#VALUE!</v>
      </c>
      <c r="O80" s="312" t="e">
        <f t="shared" si="27"/>
        <v>#VALUE!</v>
      </c>
      <c r="P80" s="312" t="e">
        <f t="shared" si="28"/>
        <v>#VALUE!</v>
      </c>
      <c r="Q80" s="312" t="e">
        <f t="shared" si="29"/>
        <v>#VALUE!</v>
      </c>
      <c r="R80" s="312" t="e">
        <f t="shared" si="30"/>
        <v>#VALUE!</v>
      </c>
      <c r="S80" s="312" t="e">
        <f t="shared" si="31"/>
        <v>#VALUE!</v>
      </c>
      <c r="T80" s="312" t="e">
        <f t="shared" si="32"/>
        <v>#VALUE!</v>
      </c>
      <c r="U80" s="312" t="e">
        <f t="shared" si="33"/>
        <v>#VALUE!</v>
      </c>
      <c r="V80" s="312" t="e">
        <f t="shared" si="34"/>
        <v>#VALUE!</v>
      </c>
      <c r="W80" s="312" t="e">
        <f t="shared" si="35"/>
        <v>#VALUE!</v>
      </c>
      <c r="X80" s="312" t="e">
        <f t="shared" si="36"/>
        <v>#VALUE!</v>
      </c>
      <c r="Y80" s="312" t="e">
        <f t="shared" si="37"/>
        <v>#VALUE!</v>
      </c>
      <c r="Z80" s="312" t="e">
        <f t="shared" si="38"/>
        <v>#VALUE!</v>
      </c>
      <c r="AA80" s="308"/>
      <c r="AB80" s="307"/>
    </row>
    <row r="81" spans="1:28" ht="16.5" customHeight="1">
      <c r="A81" s="319">
        <f t="shared" si="0"/>
        <v>70</v>
      </c>
      <c r="B81" s="314" t="str">
        <f t="shared" si="21"/>
        <v/>
      </c>
      <c r="C81" s="321" t="str">
        <f t="shared" si="39"/>
        <v/>
      </c>
      <c r="D81" s="318" t="str">
        <f t="shared" si="40"/>
        <v/>
      </c>
      <c r="E81" s="320" t="e">
        <f t="shared" si="22"/>
        <v>#VALUE!</v>
      </c>
      <c r="F81" s="310"/>
      <c r="G81" s="310"/>
      <c r="H81" s="316">
        <f t="shared" si="23"/>
        <v>70</v>
      </c>
      <c r="I81" s="315">
        <f>'★R5.10.1以降【施設用】施設内療養者一覧'!B81</f>
        <v>0</v>
      </c>
      <c r="J81" s="314" t="str">
        <f>IF('★R5.10.1以降【施設用】施設内療養者一覧'!B81="","",MAX('★R5.10.1以降【施設用】施設内療養者一覧'!E81,$D$7))</f>
        <v/>
      </c>
      <c r="K81" s="313" t="str">
        <f>IF('★R5.10.1以降【施設用】施設内療養者一覧'!B81="","",MIN('★R5.10.1以降【施設用】施設内療養者一覧'!F81,$F$7,J81+14))</f>
        <v/>
      </c>
      <c r="L81" s="312" t="e">
        <f t="shared" si="24"/>
        <v>#VALUE!</v>
      </c>
      <c r="M81" s="312" t="e">
        <f t="shared" si="25"/>
        <v>#VALUE!</v>
      </c>
      <c r="N81" s="312" t="e">
        <f t="shared" si="26"/>
        <v>#VALUE!</v>
      </c>
      <c r="O81" s="312" t="e">
        <f t="shared" si="27"/>
        <v>#VALUE!</v>
      </c>
      <c r="P81" s="312" t="e">
        <f t="shared" si="28"/>
        <v>#VALUE!</v>
      </c>
      <c r="Q81" s="312" t="e">
        <f t="shared" si="29"/>
        <v>#VALUE!</v>
      </c>
      <c r="R81" s="312" t="e">
        <f t="shared" si="30"/>
        <v>#VALUE!</v>
      </c>
      <c r="S81" s="312" t="e">
        <f t="shared" si="31"/>
        <v>#VALUE!</v>
      </c>
      <c r="T81" s="312" t="e">
        <f t="shared" si="32"/>
        <v>#VALUE!</v>
      </c>
      <c r="U81" s="312" t="e">
        <f t="shared" si="33"/>
        <v>#VALUE!</v>
      </c>
      <c r="V81" s="312" t="e">
        <f t="shared" si="34"/>
        <v>#VALUE!</v>
      </c>
      <c r="W81" s="312" t="e">
        <f t="shared" si="35"/>
        <v>#VALUE!</v>
      </c>
      <c r="X81" s="312" t="e">
        <f t="shared" si="36"/>
        <v>#VALUE!</v>
      </c>
      <c r="Y81" s="312" t="e">
        <f t="shared" si="37"/>
        <v>#VALUE!</v>
      </c>
      <c r="Z81" s="312" t="e">
        <f t="shared" si="38"/>
        <v>#VALUE!</v>
      </c>
      <c r="AA81" s="308"/>
      <c r="AB81" s="307"/>
    </row>
    <row r="82" spans="1:28" ht="16.5" customHeight="1">
      <c r="A82" s="319">
        <f t="shared" si="0"/>
        <v>71</v>
      </c>
      <c r="B82" s="314" t="str">
        <f t="shared" si="21"/>
        <v/>
      </c>
      <c r="C82" s="321" t="str">
        <f t="shared" si="39"/>
        <v/>
      </c>
      <c r="D82" s="318" t="str">
        <f t="shared" si="40"/>
        <v/>
      </c>
      <c r="E82" s="320" t="e">
        <f t="shared" si="22"/>
        <v>#VALUE!</v>
      </c>
      <c r="F82" s="310"/>
      <c r="G82" s="310"/>
      <c r="H82" s="316">
        <f t="shared" si="23"/>
        <v>71</v>
      </c>
      <c r="I82" s="315">
        <f>'★R5.10.1以降【施設用】施設内療養者一覧'!B82</f>
        <v>0</v>
      </c>
      <c r="J82" s="314" t="str">
        <f>IF('★R5.10.1以降【施設用】施設内療養者一覧'!B82="","",MAX('★R5.10.1以降【施設用】施設内療養者一覧'!E82,$D$7))</f>
        <v/>
      </c>
      <c r="K82" s="313" t="str">
        <f>IF('★R5.10.1以降【施設用】施設内療養者一覧'!B82="","",MIN('★R5.10.1以降【施設用】施設内療養者一覧'!F82,$F$7,J82+14))</f>
        <v/>
      </c>
      <c r="L82" s="312" t="e">
        <f t="shared" si="24"/>
        <v>#VALUE!</v>
      </c>
      <c r="M82" s="312" t="e">
        <f t="shared" si="25"/>
        <v>#VALUE!</v>
      </c>
      <c r="N82" s="312" t="e">
        <f t="shared" si="26"/>
        <v>#VALUE!</v>
      </c>
      <c r="O82" s="312" t="e">
        <f t="shared" si="27"/>
        <v>#VALUE!</v>
      </c>
      <c r="P82" s="312" t="e">
        <f t="shared" si="28"/>
        <v>#VALUE!</v>
      </c>
      <c r="Q82" s="312" t="e">
        <f t="shared" si="29"/>
        <v>#VALUE!</v>
      </c>
      <c r="R82" s="312" t="e">
        <f t="shared" si="30"/>
        <v>#VALUE!</v>
      </c>
      <c r="S82" s="312" t="e">
        <f t="shared" si="31"/>
        <v>#VALUE!</v>
      </c>
      <c r="T82" s="312" t="e">
        <f t="shared" si="32"/>
        <v>#VALUE!</v>
      </c>
      <c r="U82" s="312" t="e">
        <f t="shared" si="33"/>
        <v>#VALUE!</v>
      </c>
      <c r="V82" s="312" t="e">
        <f t="shared" si="34"/>
        <v>#VALUE!</v>
      </c>
      <c r="W82" s="312" t="e">
        <f t="shared" si="35"/>
        <v>#VALUE!</v>
      </c>
      <c r="X82" s="312" t="e">
        <f t="shared" si="36"/>
        <v>#VALUE!</v>
      </c>
      <c r="Y82" s="312" t="e">
        <f t="shared" si="37"/>
        <v>#VALUE!</v>
      </c>
      <c r="Z82" s="312" t="e">
        <f t="shared" si="38"/>
        <v>#VALUE!</v>
      </c>
      <c r="AA82" s="308"/>
      <c r="AB82" s="307"/>
    </row>
    <row r="83" spans="1:28" ht="16.5" customHeight="1">
      <c r="A83" s="319">
        <f t="shared" si="0"/>
        <v>72</v>
      </c>
      <c r="B83" s="314" t="str">
        <f t="shared" si="21"/>
        <v/>
      </c>
      <c r="C83" s="321" t="str">
        <f t="shared" si="39"/>
        <v/>
      </c>
      <c r="D83" s="318" t="str">
        <f t="shared" si="40"/>
        <v/>
      </c>
      <c r="E83" s="320" t="e">
        <f t="shared" si="22"/>
        <v>#VALUE!</v>
      </c>
      <c r="F83" s="310"/>
      <c r="G83" s="310"/>
      <c r="H83" s="316">
        <f t="shared" si="23"/>
        <v>72</v>
      </c>
      <c r="I83" s="315">
        <f>'★R5.10.1以降【施設用】施設内療養者一覧'!B83</f>
        <v>0</v>
      </c>
      <c r="J83" s="314" t="str">
        <f>IF('★R5.10.1以降【施設用】施設内療養者一覧'!B83="","",MAX('★R5.10.1以降【施設用】施設内療養者一覧'!E83,$D$7))</f>
        <v/>
      </c>
      <c r="K83" s="313" t="str">
        <f>IF('★R5.10.1以降【施設用】施設内療養者一覧'!B83="","",MIN('★R5.10.1以降【施設用】施設内療養者一覧'!F83,$F$7,J83+14))</f>
        <v/>
      </c>
      <c r="L83" s="312" t="e">
        <f t="shared" si="24"/>
        <v>#VALUE!</v>
      </c>
      <c r="M83" s="312" t="e">
        <f t="shared" si="25"/>
        <v>#VALUE!</v>
      </c>
      <c r="N83" s="312" t="e">
        <f t="shared" si="26"/>
        <v>#VALUE!</v>
      </c>
      <c r="O83" s="312" t="e">
        <f t="shared" si="27"/>
        <v>#VALUE!</v>
      </c>
      <c r="P83" s="312" t="e">
        <f t="shared" si="28"/>
        <v>#VALUE!</v>
      </c>
      <c r="Q83" s="312" t="e">
        <f t="shared" si="29"/>
        <v>#VALUE!</v>
      </c>
      <c r="R83" s="312" t="e">
        <f t="shared" si="30"/>
        <v>#VALUE!</v>
      </c>
      <c r="S83" s="312" t="e">
        <f t="shared" si="31"/>
        <v>#VALUE!</v>
      </c>
      <c r="T83" s="312" t="e">
        <f t="shared" si="32"/>
        <v>#VALUE!</v>
      </c>
      <c r="U83" s="312" t="e">
        <f t="shared" si="33"/>
        <v>#VALUE!</v>
      </c>
      <c r="V83" s="312" t="e">
        <f t="shared" si="34"/>
        <v>#VALUE!</v>
      </c>
      <c r="W83" s="312" t="e">
        <f t="shared" si="35"/>
        <v>#VALUE!</v>
      </c>
      <c r="X83" s="312" t="e">
        <f t="shared" si="36"/>
        <v>#VALUE!</v>
      </c>
      <c r="Y83" s="312" t="e">
        <f t="shared" si="37"/>
        <v>#VALUE!</v>
      </c>
      <c r="Z83" s="312" t="e">
        <f t="shared" si="38"/>
        <v>#VALUE!</v>
      </c>
      <c r="AA83" s="308"/>
      <c r="AB83" s="307"/>
    </row>
    <row r="84" spans="1:28" ht="16.5" customHeight="1">
      <c r="A84" s="319">
        <f t="shared" si="0"/>
        <v>73</v>
      </c>
      <c r="B84" s="314" t="str">
        <f t="shared" si="21"/>
        <v/>
      </c>
      <c r="C84" s="321" t="str">
        <f t="shared" si="39"/>
        <v/>
      </c>
      <c r="D84" s="318" t="str">
        <f t="shared" si="40"/>
        <v/>
      </c>
      <c r="E84" s="320" t="e">
        <f t="shared" si="22"/>
        <v>#VALUE!</v>
      </c>
      <c r="F84" s="310"/>
      <c r="G84" s="310"/>
      <c r="H84" s="316">
        <f t="shared" si="23"/>
        <v>73</v>
      </c>
      <c r="I84" s="315">
        <f>'★R5.10.1以降【施設用】施設内療養者一覧'!B84</f>
        <v>0</v>
      </c>
      <c r="J84" s="314" t="str">
        <f>IF('★R5.10.1以降【施設用】施設内療養者一覧'!B84="","",MAX('★R5.10.1以降【施設用】施設内療養者一覧'!E84,$D$7))</f>
        <v/>
      </c>
      <c r="K84" s="313" t="str">
        <f>IF('★R5.10.1以降【施設用】施設内療養者一覧'!B84="","",MIN('★R5.10.1以降【施設用】施設内療養者一覧'!F84,$F$7,J84+14))</f>
        <v/>
      </c>
      <c r="L84" s="312" t="e">
        <f t="shared" si="24"/>
        <v>#VALUE!</v>
      </c>
      <c r="M84" s="312" t="e">
        <f t="shared" si="25"/>
        <v>#VALUE!</v>
      </c>
      <c r="N84" s="312" t="e">
        <f t="shared" si="26"/>
        <v>#VALUE!</v>
      </c>
      <c r="O84" s="312" t="e">
        <f t="shared" si="27"/>
        <v>#VALUE!</v>
      </c>
      <c r="P84" s="312" t="e">
        <f t="shared" si="28"/>
        <v>#VALUE!</v>
      </c>
      <c r="Q84" s="312" t="e">
        <f t="shared" si="29"/>
        <v>#VALUE!</v>
      </c>
      <c r="R84" s="312" t="e">
        <f t="shared" si="30"/>
        <v>#VALUE!</v>
      </c>
      <c r="S84" s="312" t="e">
        <f t="shared" si="31"/>
        <v>#VALUE!</v>
      </c>
      <c r="T84" s="312" t="e">
        <f t="shared" si="32"/>
        <v>#VALUE!</v>
      </c>
      <c r="U84" s="312" t="e">
        <f t="shared" si="33"/>
        <v>#VALUE!</v>
      </c>
      <c r="V84" s="312" t="e">
        <f t="shared" si="34"/>
        <v>#VALUE!</v>
      </c>
      <c r="W84" s="312" t="e">
        <f t="shared" si="35"/>
        <v>#VALUE!</v>
      </c>
      <c r="X84" s="312" t="e">
        <f t="shared" si="36"/>
        <v>#VALUE!</v>
      </c>
      <c r="Y84" s="312" t="e">
        <f t="shared" si="37"/>
        <v>#VALUE!</v>
      </c>
      <c r="Z84" s="312" t="e">
        <f t="shared" si="38"/>
        <v>#VALUE!</v>
      </c>
      <c r="AA84" s="308"/>
      <c r="AB84" s="307"/>
    </row>
    <row r="85" spans="1:28" ht="16.5" customHeight="1">
      <c r="A85" s="319">
        <f t="shared" si="0"/>
        <v>74</v>
      </c>
      <c r="B85" s="314" t="str">
        <f t="shared" si="21"/>
        <v/>
      </c>
      <c r="C85" s="321" t="str">
        <f t="shared" si="39"/>
        <v/>
      </c>
      <c r="D85" s="318" t="str">
        <f t="shared" si="40"/>
        <v/>
      </c>
      <c r="E85" s="320" t="e">
        <f t="shared" si="22"/>
        <v>#VALUE!</v>
      </c>
      <c r="F85" s="310"/>
      <c r="G85" s="310"/>
      <c r="H85" s="316">
        <f t="shared" si="23"/>
        <v>74</v>
      </c>
      <c r="I85" s="315">
        <f>'★R5.10.1以降【施設用】施設内療養者一覧'!B85</f>
        <v>0</v>
      </c>
      <c r="J85" s="314" t="str">
        <f>IF('★R5.10.1以降【施設用】施設内療養者一覧'!B85="","",MAX('★R5.10.1以降【施設用】施設内療養者一覧'!E85,$D$7))</f>
        <v/>
      </c>
      <c r="K85" s="313" t="str">
        <f>IF('★R5.10.1以降【施設用】施設内療養者一覧'!B85="","",MIN('★R5.10.1以降【施設用】施設内療養者一覧'!F85,$F$7,J85+14))</f>
        <v/>
      </c>
      <c r="L85" s="312" t="e">
        <f t="shared" si="24"/>
        <v>#VALUE!</v>
      </c>
      <c r="M85" s="312" t="e">
        <f t="shared" si="25"/>
        <v>#VALUE!</v>
      </c>
      <c r="N85" s="312" t="e">
        <f t="shared" si="26"/>
        <v>#VALUE!</v>
      </c>
      <c r="O85" s="312" t="e">
        <f t="shared" si="27"/>
        <v>#VALUE!</v>
      </c>
      <c r="P85" s="312" t="e">
        <f t="shared" si="28"/>
        <v>#VALUE!</v>
      </c>
      <c r="Q85" s="312" t="e">
        <f t="shared" si="29"/>
        <v>#VALUE!</v>
      </c>
      <c r="R85" s="312" t="e">
        <f t="shared" si="30"/>
        <v>#VALUE!</v>
      </c>
      <c r="S85" s="312" t="e">
        <f t="shared" si="31"/>
        <v>#VALUE!</v>
      </c>
      <c r="T85" s="312" t="e">
        <f t="shared" si="32"/>
        <v>#VALUE!</v>
      </c>
      <c r="U85" s="312" t="e">
        <f t="shared" si="33"/>
        <v>#VALUE!</v>
      </c>
      <c r="V85" s="312" t="e">
        <f t="shared" si="34"/>
        <v>#VALUE!</v>
      </c>
      <c r="W85" s="312" t="e">
        <f t="shared" si="35"/>
        <v>#VALUE!</v>
      </c>
      <c r="X85" s="312" t="e">
        <f t="shared" si="36"/>
        <v>#VALUE!</v>
      </c>
      <c r="Y85" s="312" t="e">
        <f t="shared" si="37"/>
        <v>#VALUE!</v>
      </c>
      <c r="Z85" s="312" t="e">
        <f t="shared" si="38"/>
        <v>#VALUE!</v>
      </c>
      <c r="AA85" s="308"/>
      <c r="AB85" s="307"/>
    </row>
    <row r="86" spans="1:28" ht="16.5" customHeight="1">
      <c r="A86" s="319">
        <f t="shared" si="0"/>
        <v>75</v>
      </c>
      <c r="B86" s="314" t="str">
        <f t="shared" si="21"/>
        <v/>
      </c>
      <c r="C86" s="321" t="str">
        <f t="shared" si="39"/>
        <v/>
      </c>
      <c r="D86" s="318" t="str">
        <f t="shared" si="40"/>
        <v/>
      </c>
      <c r="E86" s="320" t="e">
        <f t="shared" si="22"/>
        <v>#VALUE!</v>
      </c>
      <c r="F86" s="310"/>
      <c r="G86" s="310"/>
      <c r="H86" s="316">
        <f t="shared" si="23"/>
        <v>75</v>
      </c>
      <c r="I86" s="315">
        <f>'★R5.10.1以降【施設用】施設内療養者一覧'!B86</f>
        <v>0</v>
      </c>
      <c r="J86" s="314" t="str">
        <f>IF('★R5.10.1以降【施設用】施設内療養者一覧'!B86="","",MAX('★R5.10.1以降【施設用】施設内療養者一覧'!E86,$D$7))</f>
        <v/>
      </c>
      <c r="K86" s="313" t="str">
        <f>IF('★R5.10.1以降【施設用】施設内療養者一覧'!B86="","",MIN('★R5.10.1以降【施設用】施設内療養者一覧'!F86,$F$7,J86+14))</f>
        <v/>
      </c>
      <c r="L86" s="312" t="e">
        <f t="shared" si="24"/>
        <v>#VALUE!</v>
      </c>
      <c r="M86" s="312" t="e">
        <f t="shared" si="25"/>
        <v>#VALUE!</v>
      </c>
      <c r="N86" s="312" t="e">
        <f t="shared" si="26"/>
        <v>#VALUE!</v>
      </c>
      <c r="O86" s="312" t="e">
        <f t="shared" si="27"/>
        <v>#VALUE!</v>
      </c>
      <c r="P86" s="312" t="e">
        <f t="shared" si="28"/>
        <v>#VALUE!</v>
      </c>
      <c r="Q86" s="312" t="e">
        <f t="shared" si="29"/>
        <v>#VALUE!</v>
      </c>
      <c r="R86" s="312" t="e">
        <f t="shared" si="30"/>
        <v>#VALUE!</v>
      </c>
      <c r="S86" s="312" t="e">
        <f t="shared" si="31"/>
        <v>#VALUE!</v>
      </c>
      <c r="T86" s="312" t="e">
        <f t="shared" si="32"/>
        <v>#VALUE!</v>
      </c>
      <c r="U86" s="312" t="e">
        <f t="shared" si="33"/>
        <v>#VALUE!</v>
      </c>
      <c r="V86" s="312" t="e">
        <f t="shared" si="34"/>
        <v>#VALUE!</v>
      </c>
      <c r="W86" s="312" t="e">
        <f t="shared" si="35"/>
        <v>#VALUE!</v>
      </c>
      <c r="X86" s="312" t="e">
        <f t="shared" si="36"/>
        <v>#VALUE!</v>
      </c>
      <c r="Y86" s="312" t="e">
        <f t="shared" si="37"/>
        <v>#VALUE!</v>
      </c>
      <c r="Z86" s="312" t="e">
        <f t="shared" si="38"/>
        <v>#VALUE!</v>
      </c>
      <c r="AA86" s="308"/>
      <c r="AB86" s="307"/>
    </row>
    <row r="87" spans="1:28" ht="16.5" customHeight="1">
      <c r="A87" s="319">
        <f t="shared" si="0"/>
        <v>76</v>
      </c>
      <c r="B87" s="314" t="str">
        <f t="shared" si="21"/>
        <v/>
      </c>
      <c r="C87" s="321" t="str">
        <f t="shared" si="39"/>
        <v/>
      </c>
      <c r="D87" s="318" t="str">
        <f t="shared" si="40"/>
        <v/>
      </c>
      <c r="E87" s="320" t="e">
        <f t="shared" si="22"/>
        <v>#VALUE!</v>
      </c>
      <c r="F87" s="310"/>
      <c r="G87" s="310"/>
      <c r="H87" s="316">
        <f t="shared" si="23"/>
        <v>76</v>
      </c>
      <c r="I87" s="315">
        <f>'★R5.10.1以降【施設用】施設内療養者一覧'!B87</f>
        <v>0</v>
      </c>
      <c r="J87" s="314" t="str">
        <f>IF('★R5.10.1以降【施設用】施設内療養者一覧'!B87="","",MAX('★R5.10.1以降【施設用】施設内療養者一覧'!E87,$D$7))</f>
        <v/>
      </c>
      <c r="K87" s="313" t="str">
        <f>IF('★R5.10.1以降【施設用】施設内療養者一覧'!B87="","",MIN('★R5.10.1以降【施設用】施設内療養者一覧'!F87,$F$7,J87+14))</f>
        <v/>
      </c>
      <c r="L87" s="312" t="e">
        <f t="shared" si="24"/>
        <v>#VALUE!</v>
      </c>
      <c r="M87" s="312" t="e">
        <f t="shared" si="25"/>
        <v>#VALUE!</v>
      </c>
      <c r="N87" s="312" t="e">
        <f t="shared" si="26"/>
        <v>#VALUE!</v>
      </c>
      <c r="O87" s="312" t="e">
        <f t="shared" si="27"/>
        <v>#VALUE!</v>
      </c>
      <c r="P87" s="312" t="e">
        <f t="shared" si="28"/>
        <v>#VALUE!</v>
      </c>
      <c r="Q87" s="312" t="e">
        <f t="shared" si="29"/>
        <v>#VALUE!</v>
      </c>
      <c r="R87" s="312" t="e">
        <f t="shared" si="30"/>
        <v>#VALUE!</v>
      </c>
      <c r="S87" s="312" t="e">
        <f t="shared" si="31"/>
        <v>#VALUE!</v>
      </c>
      <c r="T87" s="312" t="e">
        <f t="shared" si="32"/>
        <v>#VALUE!</v>
      </c>
      <c r="U87" s="312" t="e">
        <f t="shared" si="33"/>
        <v>#VALUE!</v>
      </c>
      <c r="V87" s="312" t="e">
        <f t="shared" si="34"/>
        <v>#VALUE!</v>
      </c>
      <c r="W87" s="312" t="e">
        <f t="shared" si="35"/>
        <v>#VALUE!</v>
      </c>
      <c r="X87" s="312" t="e">
        <f t="shared" si="36"/>
        <v>#VALUE!</v>
      </c>
      <c r="Y87" s="312" t="e">
        <f t="shared" si="37"/>
        <v>#VALUE!</v>
      </c>
      <c r="Z87" s="312" t="e">
        <f t="shared" si="38"/>
        <v>#VALUE!</v>
      </c>
      <c r="AA87" s="308"/>
      <c r="AB87" s="307"/>
    </row>
    <row r="88" spans="1:28" ht="16.5" customHeight="1">
      <c r="A88" s="319">
        <f t="shared" si="0"/>
        <v>77</v>
      </c>
      <c r="B88" s="314" t="str">
        <f t="shared" si="21"/>
        <v/>
      </c>
      <c r="C88" s="321" t="str">
        <f t="shared" si="39"/>
        <v/>
      </c>
      <c r="D88" s="318" t="str">
        <f t="shared" si="40"/>
        <v/>
      </c>
      <c r="E88" s="320" t="e">
        <f t="shared" si="22"/>
        <v>#VALUE!</v>
      </c>
      <c r="F88" s="310"/>
      <c r="G88" s="310"/>
      <c r="H88" s="316">
        <f t="shared" si="23"/>
        <v>77</v>
      </c>
      <c r="I88" s="315">
        <f>'★R5.10.1以降【施設用】施設内療養者一覧'!B88</f>
        <v>0</v>
      </c>
      <c r="J88" s="314" t="str">
        <f>IF('★R5.10.1以降【施設用】施設内療養者一覧'!B88="","",MAX('★R5.10.1以降【施設用】施設内療養者一覧'!E88,$D$7))</f>
        <v/>
      </c>
      <c r="K88" s="313" t="str">
        <f>IF('★R5.10.1以降【施設用】施設内療養者一覧'!B88="","",MIN('★R5.10.1以降【施設用】施設内療養者一覧'!F88,$F$7,J88+14))</f>
        <v/>
      </c>
      <c r="L88" s="312" t="e">
        <f t="shared" si="24"/>
        <v>#VALUE!</v>
      </c>
      <c r="M88" s="312" t="e">
        <f t="shared" si="25"/>
        <v>#VALUE!</v>
      </c>
      <c r="N88" s="312" t="e">
        <f t="shared" si="26"/>
        <v>#VALUE!</v>
      </c>
      <c r="O88" s="312" t="e">
        <f t="shared" si="27"/>
        <v>#VALUE!</v>
      </c>
      <c r="P88" s="312" t="e">
        <f t="shared" si="28"/>
        <v>#VALUE!</v>
      </c>
      <c r="Q88" s="312" t="e">
        <f t="shared" si="29"/>
        <v>#VALUE!</v>
      </c>
      <c r="R88" s="312" t="e">
        <f t="shared" si="30"/>
        <v>#VALUE!</v>
      </c>
      <c r="S88" s="312" t="e">
        <f t="shared" si="31"/>
        <v>#VALUE!</v>
      </c>
      <c r="T88" s="312" t="e">
        <f t="shared" si="32"/>
        <v>#VALUE!</v>
      </c>
      <c r="U88" s="312" t="e">
        <f t="shared" si="33"/>
        <v>#VALUE!</v>
      </c>
      <c r="V88" s="312" t="e">
        <f t="shared" si="34"/>
        <v>#VALUE!</v>
      </c>
      <c r="W88" s="312" t="e">
        <f t="shared" si="35"/>
        <v>#VALUE!</v>
      </c>
      <c r="X88" s="312" t="e">
        <f t="shared" si="36"/>
        <v>#VALUE!</v>
      </c>
      <c r="Y88" s="312" t="e">
        <f t="shared" si="37"/>
        <v>#VALUE!</v>
      </c>
      <c r="Z88" s="312" t="e">
        <f t="shared" si="38"/>
        <v>#VALUE!</v>
      </c>
      <c r="AA88" s="308"/>
      <c r="AB88" s="307"/>
    </row>
    <row r="89" spans="1:28" ht="16.5" customHeight="1">
      <c r="A89" s="319">
        <f t="shared" si="0"/>
        <v>78</v>
      </c>
      <c r="B89" s="314" t="str">
        <f t="shared" si="21"/>
        <v/>
      </c>
      <c r="C89" s="321" t="str">
        <f t="shared" si="39"/>
        <v/>
      </c>
      <c r="D89" s="318" t="str">
        <f t="shared" si="40"/>
        <v/>
      </c>
      <c r="E89" s="320" t="e">
        <f t="shared" si="22"/>
        <v>#VALUE!</v>
      </c>
      <c r="F89" s="310"/>
      <c r="G89" s="310"/>
      <c r="H89" s="316">
        <f t="shared" si="23"/>
        <v>78</v>
      </c>
      <c r="I89" s="315">
        <f>'★R5.10.1以降【施設用】施設内療養者一覧'!B89</f>
        <v>0</v>
      </c>
      <c r="J89" s="314" t="str">
        <f>IF('★R5.10.1以降【施設用】施設内療養者一覧'!B89="","",MAX('★R5.10.1以降【施設用】施設内療養者一覧'!E89,$D$7))</f>
        <v/>
      </c>
      <c r="K89" s="313" t="str">
        <f>IF('★R5.10.1以降【施設用】施設内療養者一覧'!B89="","",MIN('★R5.10.1以降【施設用】施設内療養者一覧'!F89,$F$7,J89+14))</f>
        <v/>
      </c>
      <c r="L89" s="312" t="e">
        <f t="shared" si="24"/>
        <v>#VALUE!</v>
      </c>
      <c r="M89" s="312" t="e">
        <f t="shared" si="25"/>
        <v>#VALUE!</v>
      </c>
      <c r="N89" s="312" t="e">
        <f t="shared" si="26"/>
        <v>#VALUE!</v>
      </c>
      <c r="O89" s="312" t="e">
        <f t="shared" si="27"/>
        <v>#VALUE!</v>
      </c>
      <c r="P89" s="312" t="e">
        <f t="shared" si="28"/>
        <v>#VALUE!</v>
      </c>
      <c r="Q89" s="312" t="e">
        <f t="shared" si="29"/>
        <v>#VALUE!</v>
      </c>
      <c r="R89" s="312" t="e">
        <f t="shared" si="30"/>
        <v>#VALUE!</v>
      </c>
      <c r="S89" s="312" t="e">
        <f t="shared" si="31"/>
        <v>#VALUE!</v>
      </c>
      <c r="T89" s="312" t="e">
        <f t="shared" si="32"/>
        <v>#VALUE!</v>
      </c>
      <c r="U89" s="312" t="e">
        <f t="shared" si="33"/>
        <v>#VALUE!</v>
      </c>
      <c r="V89" s="312" t="e">
        <f t="shared" si="34"/>
        <v>#VALUE!</v>
      </c>
      <c r="W89" s="312" t="e">
        <f t="shared" si="35"/>
        <v>#VALUE!</v>
      </c>
      <c r="X89" s="312" t="e">
        <f t="shared" si="36"/>
        <v>#VALUE!</v>
      </c>
      <c r="Y89" s="312" t="e">
        <f t="shared" si="37"/>
        <v>#VALUE!</v>
      </c>
      <c r="Z89" s="312" t="e">
        <f t="shared" si="38"/>
        <v>#VALUE!</v>
      </c>
      <c r="AA89" s="308"/>
      <c r="AB89" s="307"/>
    </row>
    <row r="90" spans="1:28" ht="16.5" customHeight="1">
      <c r="A90" s="319">
        <f t="shared" si="0"/>
        <v>79</v>
      </c>
      <c r="B90" s="314" t="str">
        <f t="shared" si="21"/>
        <v/>
      </c>
      <c r="C90" s="321" t="str">
        <f t="shared" si="39"/>
        <v/>
      </c>
      <c r="D90" s="318" t="str">
        <f t="shared" si="40"/>
        <v/>
      </c>
      <c r="E90" s="320" t="e">
        <f t="shared" si="22"/>
        <v>#VALUE!</v>
      </c>
      <c r="F90" s="310"/>
      <c r="G90" s="310"/>
      <c r="H90" s="316">
        <f t="shared" si="23"/>
        <v>79</v>
      </c>
      <c r="I90" s="315">
        <f>'★R5.10.1以降【施設用】施設内療養者一覧'!B90</f>
        <v>0</v>
      </c>
      <c r="J90" s="314" t="str">
        <f>IF('★R5.10.1以降【施設用】施設内療養者一覧'!B90="","",MAX('★R5.10.1以降【施設用】施設内療養者一覧'!E90,$D$7))</f>
        <v/>
      </c>
      <c r="K90" s="313" t="str">
        <f>IF('★R5.10.1以降【施設用】施設内療養者一覧'!B90="","",MIN('★R5.10.1以降【施設用】施設内療養者一覧'!F90,$F$7,J90+14))</f>
        <v/>
      </c>
      <c r="L90" s="312" t="e">
        <f t="shared" si="24"/>
        <v>#VALUE!</v>
      </c>
      <c r="M90" s="312" t="e">
        <f t="shared" si="25"/>
        <v>#VALUE!</v>
      </c>
      <c r="N90" s="312" t="e">
        <f t="shared" si="26"/>
        <v>#VALUE!</v>
      </c>
      <c r="O90" s="312" t="e">
        <f t="shared" si="27"/>
        <v>#VALUE!</v>
      </c>
      <c r="P90" s="312" t="e">
        <f t="shared" si="28"/>
        <v>#VALUE!</v>
      </c>
      <c r="Q90" s="312" t="e">
        <f t="shared" si="29"/>
        <v>#VALUE!</v>
      </c>
      <c r="R90" s="312" t="e">
        <f t="shared" si="30"/>
        <v>#VALUE!</v>
      </c>
      <c r="S90" s="312" t="e">
        <f t="shared" si="31"/>
        <v>#VALUE!</v>
      </c>
      <c r="T90" s="312" t="e">
        <f t="shared" si="32"/>
        <v>#VALUE!</v>
      </c>
      <c r="U90" s="312" t="e">
        <f t="shared" si="33"/>
        <v>#VALUE!</v>
      </c>
      <c r="V90" s="312" t="e">
        <f t="shared" si="34"/>
        <v>#VALUE!</v>
      </c>
      <c r="W90" s="312" t="e">
        <f t="shared" si="35"/>
        <v>#VALUE!</v>
      </c>
      <c r="X90" s="312" t="e">
        <f t="shared" si="36"/>
        <v>#VALUE!</v>
      </c>
      <c r="Y90" s="312" t="e">
        <f t="shared" si="37"/>
        <v>#VALUE!</v>
      </c>
      <c r="Z90" s="312" t="e">
        <f t="shared" si="38"/>
        <v>#VALUE!</v>
      </c>
      <c r="AA90" s="308"/>
      <c r="AB90" s="307"/>
    </row>
    <row r="91" spans="1:28" ht="16.5" customHeight="1">
      <c r="A91" s="319">
        <f t="shared" si="0"/>
        <v>80</v>
      </c>
      <c r="B91" s="314" t="str">
        <f t="shared" si="21"/>
        <v/>
      </c>
      <c r="C91" s="321" t="str">
        <f t="shared" si="39"/>
        <v/>
      </c>
      <c r="D91" s="318" t="str">
        <f t="shared" si="40"/>
        <v/>
      </c>
      <c r="E91" s="320" t="e">
        <f t="shared" si="22"/>
        <v>#VALUE!</v>
      </c>
      <c r="F91" s="310"/>
      <c r="G91" s="310"/>
      <c r="H91" s="316">
        <f t="shared" si="23"/>
        <v>80</v>
      </c>
      <c r="I91" s="315">
        <f>'★R5.10.1以降【施設用】施設内療養者一覧'!B91</f>
        <v>0</v>
      </c>
      <c r="J91" s="314" t="str">
        <f>IF('★R5.10.1以降【施設用】施設内療養者一覧'!B91="","",MAX('★R5.10.1以降【施設用】施設内療養者一覧'!E91,$D$7))</f>
        <v/>
      </c>
      <c r="K91" s="313" t="str">
        <f>IF('★R5.10.1以降【施設用】施設内療養者一覧'!B91="","",MIN('★R5.10.1以降【施設用】施設内療養者一覧'!F91,$F$7,J91+14))</f>
        <v/>
      </c>
      <c r="L91" s="312" t="e">
        <f t="shared" si="24"/>
        <v>#VALUE!</v>
      </c>
      <c r="M91" s="312" t="e">
        <f t="shared" si="25"/>
        <v>#VALUE!</v>
      </c>
      <c r="N91" s="312" t="e">
        <f t="shared" si="26"/>
        <v>#VALUE!</v>
      </c>
      <c r="O91" s="312" t="e">
        <f t="shared" si="27"/>
        <v>#VALUE!</v>
      </c>
      <c r="P91" s="312" t="e">
        <f t="shared" si="28"/>
        <v>#VALUE!</v>
      </c>
      <c r="Q91" s="312" t="e">
        <f t="shared" si="29"/>
        <v>#VALUE!</v>
      </c>
      <c r="R91" s="312" t="e">
        <f t="shared" si="30"/>
        <v>#VALUE!</v>
      </c>
      <c r="S91" s="312" t="e">
        <f t="shared" si="31"/>
        <v>#VALUE!</v>
      </c>
      <c r="T91" s="312" t="e">
        <f t="shared" si="32"/>
        <v>#VALUE!</v>
      </c>
      <c r="U91" s="312" t="e">
        <f t="shared" si="33"/>
        <v>#VALUE!</v>
      </c>
      <c r="V91" s="312" t="e">
        <f t="shared" si="34"/>
        <v>#VALUE!</v>
      </c>
      <c r="W91" s="312" t="e">
        <f t="shared" si="35"/>
        <v>#VALUE!</v>
      </c>
      <c r="X91" s="312" t="e">
        <f t="shared" si="36"/>
        <v>#VALUE!</v>
      </c>
      <c r="Y91" s="312" t="e">
        <f t="shared" si="37"/>
        <v>#VALUE!</v>
      </c>
      <c r="Z91" s="312" t="e">
        <f t="shared" si="38"/>
        <v>#VALUE!</v>
      </c>
      <c r="AA91" s="308"/>
      <c r="AB91" s="307"/>
    </row>
    <row r="92" spans="1:28" ht="16.5" customHeight="1">
      <c r="A92" s="319">
        <f t="shared" si="0"/>
        <v>81</v>
      </c>
      <c r="B92" s="314" t="str">
        <f t="shared" si="21"/>
        <v/>
      </c>
      <c r="C92" s="321" t="str">
        <f t="shared" si="39"/>
        <v/>
      </c>
      <c r="D92" s="318" t="str">
        <f t="shared" si="40"/>
        <v/>
      </c>
      <c r="E92" s="320" t="e">
        <f t="shared" si="22"/>
        <v>#VALUE!</v>
      </c>
      <c r="F92" s="310"/>
      <c r="G92" s="310"/>
      <c r="H92" s="316">
        <f t="shared" si="23"/>
        <v>81</v>
      </c>
      <c r="I92" s="315">
        <f>'★R5.10.1以降【施設用】施設内療養者一覧'!B92</f>
        <v>0</v>
      </c>
      <c r="J92" s="314" t="str">
        <f>IF('★R5.10.1以降【施設用】施設内療養者一覧'!B92="","",MAX('★R5.10.1以降【施設用】施設内療養者一覧'!E92,$D$7))</f>
        <v/>
      </c>
      <c r="K92" s="313" t="str">
        <f>IF('★R5.10.1以降【施設用】施設内療養者一覧'!B92="","",MIN('★R5.10.1以降【施設用】施設内療養者一覧'!F92,$F$7,J92+14))</f>
        <v/>
      </c>
      <c r="L92" s="312" t="e">
        <f t="shared" si="24"/>
        <v>#VALUE!</v>
      </c>
      <c r="M92" s="312" t="e">
        <f t="shared" si="25"/>
        <v>#VALUE!</v>
      </c>
      <c r="N92" s="312" t="e">
        <f t="shared" si="26"/>
        <v>#VALUE!</v>
      </c>
      <c r="O92" s="312" t="e">
        <f t="shared" si="27"/>
        <v>#VALUE!</v>
      </c>
      <c r="P92" s="312" t="e">
        <f t="shared" si="28"/>
        <v>#VALUE!</v>
      </c>
      <c r="Q92" s="312" t="e">
        <f t="shared" si="29"/>
        <v>#VALUE!</v>
      </c>
      <c r="R92" s="312" t="e">
        <f t="shared" si="30"/>
        <v>#VALUE!</v>
      </c>
      <c r="S92" s="312" t="e">
        <f t="shared" si="31"/>
        <v>#VALUE!</v>
      </c>
      <c r="T92" s="312" t="e">
        <f t="shared" si="32"/>
        <v>#VALUE!</v>
      </c>
      <c r="U92" s="312" t="e">
        <f t="shared" si="33"/>
        <v>#VALUE!</v>
      </c>
      <c r="V92" s="312" t="e">
        <f t="shared" si="34"/>
        <v>#VALUE!</v>
      </c>
      <c r="W92" s="312" t="e">
        <f t="shared" si="35"/>
        <v>#VALUE!</v>
      </c>
      <c r="X92" s="312" t="e">
        <f t="shared" si="36"/>
        <v>#VALUE!</v>
      </c>
      <c r="Y92" s="312" t="e">
        <f t="shared" si="37"/>
        <v>#VALUE!</v>
      </c>
      <c r="Z92" s="312" t="e">
        <f t="shared" si="38"/>
        <v>#VALUE!</v>
      </c>
      <c r="AA92" s="308"/>
      <c r="AB92" s="307"/>
    </row>
    <row r="93" spans="1:28" ht="16.5" customHeight="1">
      <c r="A93" s="319">
        <f t="shared" si="0"/>
        <v>82</v>
      </c>
      <c r="B93" s="314" t="str">
        <f t="shared" si="21"/>
        <v/>
      </c>
      <c r="C93" s="321" t="str">
        <f t="shared" si="39"/>
        <v/>
      </c>
      <c r="D93" s="318" t="str">
        <f t="shared" si="40"/>
        <v/>
      </c>
      <c r="E93" s="320" t="e">
        <f t="shared" si="22"/>
        <v>#VALUE!</v>
      </c>
      <c r="F93" s="310"/>
      <c r="G93" s="310"/>
      <c r="H93" s="316">
        <f t="shared" si="23"/>
        <v>82</v>
      </c>
      <c r="I93" s="315">
        <f>'★R5.10.1以降【施設用】施設内療養者一覧'!B93</f>
        <v>0</v>
      </c>
      <c r="J93" s="314" t="str">
        <f>IF('★R5.10.1以降【施設用】施設内療養者一覧'!B93="","",MAX('★R5.10.1以降【施設用】施設内療養者一覧'!E93,$D$7))</f>
        <v/>
      </c>
      <c r="K93" s="313" t="str">
        <f>IF('★R5.10.1以降【施設用】施設内療養者一覧'!B93="","",MIN('★R5.10.1以降【施設用】施設内療養者一覧'!F93,$F$7,J93+14))</f>
        <v/>
      </c>
      <c r="L93" s="312" t="e">
        <f t="shared" si="24"/>
        <v>#VALUE!</v>
      </c>
      <c r="M93" s="312" t="e">
        <f t="shared" si="25"/>
        <v>#VALUE!</v>
      </c>
      <c r="N93" s="312" t="e">
        <f t="shared" si="26"/>
        <v>#VALUE!</v>
      </c>
      <c r="O93" s="312" t="e">
        <f t="shared" si="27"/>
        <v>#VALUE!</v>
      </c>
      <c r="P93" s="312" t="e">
        <f t="shared" si="28"/>
        <v>#VALUE!</v>
      </c>
      <c r="Q93" s="312" t="e">
        <f t="shared" si="29"/>
        <v>#VALUE!</v>
      </c>
      <c r="R93" s="312" t="e">
        <f t="shared" si="30"/>
        <v>#VALUE!</v>
      </c>
      <c r="S93" s="312" t="e">
        <f t="shared" si="31"/>
        <v>#VALUE!</v>
      </c>
      <c r="T93" s="312" t="e">
        <f t="shared" si="32"/>
        <v>#VALUE!</v>
      </c>
      <c r="U93" s="312" t="e">
        <f t="shared" si="33"/>
        <v>#VALUE!</v>
      </c>
      <c r="V93" s="312" t="e">
        <f t="shared" si="34"/>
        <v>#VALUE!</v>
      </c>
      <c r="W93" s="312" t="e">
        <f t="shared" si="35"/>
        <v>#VALUE!</v>
      </c>
      <c r="X93" s="312" t="e">
        <f t="shared" si="36"/>
        <v>#VALUE!</v>
      </c>
      <c r="Y93" s="312" t="e">
        <f t="shared" si="37"/>
        <v>#VALUE!</v>
      </c>
      <c r="Z93" s="312" t="e">
        <f t="shared" si="38"/>
        <v>#VALUE!</v>
      </c>
      <c r="AA93" s="308"/>
      <c r="AB93" s="307"/>
    </row>
    <row r="94" spans="1:28" ht="16.5" customHeight="1">
      <c r="A94" s="319">
        <f t="shared" si="0"/>
        <v>83</v>
      </c>
      <c r="B94" s="314" t="str">
        <f t="shared" si="21"/>
        <v/>
      </c>
      <c r="C94" s="321" t="str">
        <f t="shared" si="39"/>
        <v/>
      </c>
      <c r="D94" s="318" t="str">
        <f t="shared" si="40"/>
        <v/>
      </c>
      <c r="E94" s="320" t="e">
        <f t="shared" si="22"/>
        <v>#VALUE!</v>
      </c>
      <c r="F94" s="310"/>
      <c r="G94" s="310"/>
      <c r="H94" s="316">
        <f t="shared" si="23"/>
        <v>83</v>
      </c>
      <c r="I94" s="315">
        <f>'★R5.10.1以降【施設用】施設内療養者一覧'!B94</f>
        <v>0</v>
      </c>
      <c r="J94" s="314" t="str">
        <f>IF('★R5.10.1以降【施設用】施設内療養者一覧'!B94="","",MAX('★R5.10.1以降【施設用】施設内療養者一覧'!E94,$D$7))</f>
        <v/>
      </c>
      <c r="K94" s="313" t="str">
        <f>IF('★R5.10.1以降【施設用】施設内療養者一覧'!B94="","",MIN('★R5.10.1以降【施設用】施設内療養者一覧'!F94,$F$7,J94+14))</f>
        <v/>
      </c>
      <c r="L94" s="312" t="e">
        <f t="shared" si="24"/>
        <v>#VALUE!</v>
      </c>
      <c r="M94" s="312" t="e">
        <f t="shared" si="25"/>
        <v>#VALUE!</v>
      </c>
      <c r="N94" s="312" t="e">
        <f t="shared" si="26"/>
        <v>#VALUE!</v>
      </c>
      <c r="O94" s="312" t="e">
        <f t="shared" si="27"/>
        <v>#VALUE!</v>
      </c>
      <c r="P94" s="312" t="e">
        <f t="shared" si="28"/>
        <v>#VALUE!</v>
      </c>
      <c r="Q94" s="312" t="e">
        <f t="shared" si="29"/>
        <v>#VALUE!</v>
      </c>
      <c r="R94" s="312" t="e">
        <f t="shared" si="30"/>
        <v>#VALUE!</v>
      </c>
      <c r="S94" s="312" t="e">
        <f t="shared" si="31"/>
        <v>#VALUE!</v>
      </c>
      <c r="T94" s="312" t="e">
        <f t="shared" si="32"/>
        <v>#VALUE!</v>
      </c>
      <c r="U94" s="312" t="e">
        <f t="shared" si="33"/>
        <v>#VALUE!</v>
      </c>
      <c r="V94" s="312" t="e">
        <f t="shared" si="34"/>
        <v>#VALUE!</v>
      </c>
      <c r="W94" s="312" t="e">
        <f t="shared" si="35"/>
        <v>#VALUE!</v>
      </c>
      <c r="X94" s="312" t="e">
        <f t="shared" si="36"/>
        <v>#VALUE!</v>
      </c>
      <c r="Y94" s="312" t="e">
        <f t="shared" si="37"/>
        <v>#VALUE!</v>
      </c>
      <c r="Z94" s="312" t="e">
        <f t="shared" si="38"/>
        <v>#VALUE!</v>
      </c>
      <c r="AA94" s="308"/>
      <c r="AB94" s="307"/>
    </row>
    <row r="95" spans="1:28" ht="16.5" customHeight="1">
      <c r="A95" s="319">
        <f t="shared" si="0"/>
        <v>84</v>
      </c>
      <c r="B95" s="314" t="str">
        <f t="shared" si="21"/>
        <v/>
      </c>
      <c r="C95" s="321" t="str">
        <f t="shared" si="39"/>
        <v/>
      </c>
      <c r="D95" s="318" t="str">
        <f t="shared" si="40"/>
        <v/>
      </c>
      <c r="E95" s="320" t="e">
        <f t="shared" si="22"/>
        <v>#VALUE!</v>
      </c>
      <c r="F95" s="310"/>
      <c r="G95" s="310"/>
      <c r="H95" s="316">
        <f t="shared" si="23"/>
        <v>84</v>
      </c>
      <c r="I95" s="315">
        <f>'★R5.10.1以降【施設用】施設内療養者一覧'!B95</f>
        <v>0</v>
      </c>
      <c r="J95" s="314" t="str">
        <f>IF('★R5.10.1以降【施設用】施設内療養者一覧'!B95="","",MAX('★R5.10.1以降【施設用】施設内療養者一覧'!E95,$D$7))</f>
        <v/>
      </c>
      <c r="K95" s="313" t="str">
        <f>IF('★R5.10.1以降【施設用】施設内療養者一覧'!B95="","",MIN('★R5.10.1以降【施設用】施設内療養者一覧'!F95,$F$7,J95+14))</f>
        <v/>
      </c>
      <c r="L95" s="312" t="e">
        <f t="shared" si="24"/>
        <v>#VALUE!</v>
      </c>
      <c r="M95" s="312" t="e">
        <f t="shared" si="25"/>
        <v>#VALUE!</v>
      </c>
      <c r="N95" s="312" t="e">
        <f t="shared" si="26"/>
        <v>#VALUE!</v>
      </c>
      <c r="O95" s="312" t="e">
        <f t="shared" si="27"/>
        <v>#VALUE!</v>
      </c>
      <c r="P95" s="312" t="e">
        <f t="shared" si="28"/>
        <v>#VALUE!</v>
      </c>
      <c r="Q95" s="312" t="e">
        <f t="shared" si="29"/>
        <v>#VALUE!</v>
      </c>
      <c r="R95" s="312" t="e">
        <f t="shared" si="30"/>
        <v>#VALUE!</v>
      </c>
      <c r="S95" s="312" t="e">
        <f t="shared" si="31"/>
        <v>#VALUE!</v>
      </c>
      <c r="T95" s="312" t="e">
        <f t="shared" si="32"/>
        <v>#VALUE!</v>
      </c>
      <c r="U95" s="312" t="e">
        <f t="shared" si="33"/>
        <v>#VALUE!</v>
      </c>
      <c r="V95" s="312" t="e">
        <f t="shared" si="34"/>
        <v>#VALUE!</v>
      </c>
      <c r="W95" s="312" t="e">
        <f t="shared" si="35"/>
        <v>#VALUE!</v>
      </c>
      <c r="X95" s="312" t="e">
        <f t="shared" si="36"/>
        <v>#VALUE!</v>
      </c>
      <c r="Y95" s="312" t="e">
        <f t="shared" si="37"/>
        <v>#VALUE!</v>
      </c>
      <c r="Z95" s="312" t="e">
        <f t="shared" si="38"/>
        <v>#VALUE!</v>
      </c>
      <c r="AA95" s="308"/>
      <c r="AB95" s="307"/>
    </row>
    <row r="96" spans="1:28" ht="16.5" customHeight="1">
      <c r="A96" s="319">
        <f t="shared" si="0"/>
        <v>85</v>
      </c>
      <c r="B96" s="314" t="str">
        <f t="shared" si="21"/>
        <v/>
      </c>
      <c r="C96" s="321" t="str">
        <f t="shared" si="39"/>
        <v/>
      </c>
      <c r="D96" s="318" t="str">
        <f t="shared" si="40"/>
        <v/>
      </c>
      <c r="E96" s="320" t="e">
        <f t="shared" si="22"/>
        <v>#VALUE!</v>
      </c>
      <c r="F96" s="310"/>
      <c r="G96" s="310"/>
      <c r="H96" s="316">
        <f t="shared" si="23"/>
        <v>85</v>
      </c>
      <c r="I96" s="315">
        <f>'★R5.10.1以降【施設用】施設内療養者一覧'!B96</f>
        <v>0</v>
      </c>
      <c r="J96" s="314" t="str">
        <f>IF('★R5.10.1以降【施設用】施設内療養者一覧'!B96="","",MAX('★R5.10.1以降【施設用】施設内療養者一覧'!E96,$D$7))</f>
        <v/>
      </c>
      <c r="K96" s="313" t="str">
        <f>IF('★R5.10.1以降【施設用】施設内療養者一覧'!B96="","",MIN('★R5.10.1以降【施設用】施設内療養者一覧'!F96,$F$7,J96+14))</f>
        <v/>
      </c>
      <c r="L96" s="312" t="e">
        <f t="shared" si="24"/>
        <v>#VALUE!</v>
      </c>
      <c r="M96" s="312" t="e">
        <f t="shared" si="25"/>
        <v>#VALUE!</v>
      </c>
      <c r="N96" s="312" t="e">
        <f t="shared" si="26"/>
        <v>#VALUE!</v>
      </c>
      <c r="O96" s="312" t="e">
        <f t="shared" si="27"/>
        <v>#VALUE!</v>
      </c>
      <c r="P96" s="312" t="e">
        <f t="shared" si="28"/>
        <v>#VALUE!</v>
      </c>
      <c r="Q96" s="312" t="e">
        <f t="shared" si="29"/>
        <v>#VALUE!</v>
      </c>
      <c r="R96" s="312" t="e">
        <f t="shared" si="30"/>
        <v>#VALUE!</v>
      </c>
      <c r="S96" s="312" t="e">
        <f t="shared" si="31"/>
        <v>#VALUE!</v>
      </c>
      <c r="T96" s="312" t="e">
        <f t="shared" si="32"/>
        <v>#VALUE!</v>
      </c>
      <c r="U96" s="312" t="e">
        <f t="shared" si="33"/>
        <v>#VALUE!</v>
      </c>
      <c r="V96" s="312" t="e">
        <f t="shared" si="34"/>
        <v>#VALUE!</v>
      </c>
      <c r="W96" s="312" t="e">
        <f t="shared" si="35"/>
        <v>#VALUE!</v>
      </c>
      <c r="X96" s="312" t="e">
        <f t="shared" si="36"/>
        <v>#VALUE!</v>
      </c>
      <c r="Y96" s="312" t="e">
        <f t="shared" si="37"/>
        <v>#VALUE!</v>
      </c>
      <c r="Z96" s="312" t="e">
        <f t="shared" si="38"/>
        <v>#VALUE!</v>
      </c>
      <c r="AA96" s="308"/>
      <c r="AB96" s="307"/>
    </row>
    <row r="97" spans="1:28" ht="16.5" customHeight="1">
      <c r="A97" s="319">
        <f t="shared" si="0"/>
        <v>86</v>
      </c>
      <c r="B97" s="314" t="str">
        <f t="shared" si="21"/>
        <v/>
      </c>
      <c r="C97" s="321" t="str">
        <f t="shared" si="39"/>
        <v/>
      </c>
      <c r="D97" s="318" t="str">
        <f t="shared" si="40"/>
        <v/>
      </c>
      <c r="E97" s="320" t="e">
        <f t="shared" si="22"/>
        <v>#VALUE!</v>
      </c>
      <c r="F97" s="310"/>
      <c r="G97" s="310"/>
      <c r="H97" s="316">
        <f t="shared" si="23"/>
        <v>86</v>
      </c>
      <c r="I97" s="315">
        <f>'★R5.10.1以降【施設用】施設内療養者一覧'!B97</f>
        <v>0</v>
      </c>
      <c r="J97" s="314" t="str">
        <f>IF('★R5.10.1以降【施設用】施設内療養者一覧'!B97="","",MAX('★R5.10.1以降【施設用】施設内療養者一覧'!E97,$D$7))</f>
        <v/>
      </c>
      <c r="K97" s="313" t="str">
        <f>IF('★R5.10.1以降【施設用】施設内療養者一覧'!B97="","",MIN('★R5.10.1以降【施設用】施設内療養者一覧'!F97,$F$7,J97+14))</f>
        <v/>
      </c>
      <c r="L97" s="312" t="e">
        <f t="shared" si="24"/>
        <v>#VALUE!</v>
      </c>
      <c r="M97" s="312" t="e">
        <f t="shared" si="25"/>
        <v>#VALUE!</v>
      </c>
      <c r="N97" s="312" t="e">
        <f t="shared" si="26"/>
        <v>#VALUE!</v>
      </c>
      <c r="O97" s="312" t="e">
        <f t="shared" si="27"/>
        <v>#VALUE!</v>
      </c>
      <c r="P97" s="312" t="e">
        <f t="shared" si="28"/>
        <v>#VALUE!</v>
      </c>
      <c r="Q97" s="312" t="e">
        <f t="shared" si="29"/>
        <v>#VALUE!</v>
      </c>
      <c r="R97" s="312" t="e">
        <f t="shared" si="30"/>
        <v>#VALUE!</v>
      </c>
      <c r="S97" s="312" t="e">
        <f t="shared" si="31"/>
        <v>#VALUE!</v>
      </c>
      <c r="T97" s="312" t="e">
        <f t="shared" si="32"/>
        <v>#VALUE!</v>
      </c>
      <c r="U97" s="312" t="e">
        <f t="shared" si="33"/>
        <v>#VALUE!</v>
      </c>
      <c r="V97" s="312" t="e">
        <f t="shared" si="34"/>
        <v>#VALUE!</v>
      </c>
      <c r="W97" s="312" t="e">
        <f t="shared" si="35"/>
        <v>#VALUE!</v>
      </c>
      <c r="X97" s="312" t="e">
        <f t="shared" si="36"/>
        <v>#VALUE!</v>
      </c>
      <c r="Y97" s="312" t="e">
        <f t="shared" si="37"/>
        <v>#VALUE!</v>
      </c>
      <c r="Z97" s="312" t="e">
        <f t="shared" si="38"/>
        <v>#VALUE!</v>
      </c>
      <c r="AA97" s="308"/>
      <c r="AB97" s="307"/>
    </row>
    <row r="98" spans="1:28" ht="16.5" customHeight="1">
      <c r="A98" s="319">
        <f t="shared" si="0"/>
        <v>87</v>
      </c>
      <c r="B98" s="314" t="str">
        <f t="shared" si="21"/>
        <v/>
      </c>
      <c r="C98" s="321" t="str">
        <f t="shared" si="39"/>
        <v/>
      </c>
      <c r="D98" s="318" t="str">
        <f t="shared" si="40"/>
        <v/>
      </c>
      <c r="E98" s="320" t="e">
        <f t="shared" si="22"/>
        <v>#VALUE!</v>
      </c>
      <c r="F98" s="310"/>
      <c r="G98" s="310"/>
      <c r="H98" s="316">
        <f t="shared" si="23"/>
        <v>87</v>
      </c>
      <c r="I98" s="315">
        <f>'★R5.10.1以降【施設用】施設内療養者一覧'!B98</f>
        <v>0</v>
      </c>
      <c r="J98" s="314" t="str">
        <f>IF('★R5.10.1以降【施設用】施設内療養者一覧'!B98="","",MAX('★R5.10.1以降【施設用】施設内療養者一覧'!E98,$D$7))</f>
        <v/>
      </c>
      <c r="K98" s="313" t="str">
        <f>IF('★R5.10.1以降【施設用】施設内療養者一覧'!B98="","",MIN('★R5.10.1以降【施設用】施設内療養者一覧'!F98,$F$7,J98+14))</f>
        <v/>
      </c>
      <c r="L98" s="312" t="e">
        <f t="shared" si="24"/>
        <v>#VALUE!</v>
      </c>
      <c r="M98" s="312" t="e">
        <f t="shared" si="25"/>
        <v>#VALUE!</v>
      </c>
      <c r="N98" s="312" t="e">
        <f t="shared" si="26"/>
        <v>#VALUE!</v>
      </c>
      <c r="O98" s="312" t="e">
        <f t="shared" si="27"/>
        <v>#VALUE!</v>
      </c>
      <c r="P98" s="312" t="e">
        <f t="shared" si="28"/>
        <v>#VALUE!</v>
      </c>
      <c r="Q98" s="312" t="e">
        <f t="shared" si="29"/>
        <v>#VALUE!</v>
      </c>
      <c r="R98" s="312" t="e">
        <f t="shared" si="30"/>
        <v>#VALUE!</v>
      </c>
      <c r="S98" s="312" t="e">
        <f t="shared" si="31"/>
        <v>#VALUE!</v>
      </c>
      <c r="T98" s="312" t="e">
        <f t="shared" si="32"/>
        <v>#VALUE!</v>
      </c>
      <c r="U98" s="312" t="e">
        <f t="shared" si="33"/>
        <v>#VALUE!</v>
      </c>
      <c r="V98" s="312" t="e">
        <f t="shared" si="34"/>
        <v>#VALUE!</v>
      </c>
      <c r="W98" s="312" t="e">
        <f t="shared" si="35"/>
        <v>#VALUE!</v>
      </c>
      <c r="X98" s="312" t="e">
        <f t="shared" si="36"/>
        <v>#VALUE!</v>
      </c>
      <c r="Y98" s="312" t="e">
        <f t="shared" si="37"/>
        <v>#VALUE!</v>
      </c>
      <c r="Z98" s="312" t="e">
        <f t="shared" si="38"/>
        <v>#VALUE!</v>
      </c>
      <c r="AA98" s="308"/>
      <c r="AB98" s="307"/>
    </row>
    <row r="99" spans="1:28" ht="16.5" customHeight="1">
      <c r="A99" s="319">
        <f t="shared" si="0"/>
        <v>88</v>
      </c>
      <c r="B99" s="314" t="str">
        <f t="shared" si="21"/>
        <v/>
      </c>
      <c r="C99" s="321" t="str">
        <f t="shared" si="39"/>
        <v/>
      </c>
      <c r="D99" s="318" t="str">
        <f t="shared" si="40"/>
        <v/>
      </c>
      <c r="E99" s="320" t="e">
        <f t="shared" si="22"/>
        <v>#VALUE!</v>
      </c>
      <c r="F99" s="310"/>
      <c r="G99" s="310"/>
      <c r="H99" s="316">
        <f t="shared" si="23"/>
        <v>88</v>
      </c>
      <c r="I99" s="315">
        <f>'★R5.10.1以降【施設用】施設内療養者一覧'!B99</f>
        <v>0</v>
      </c>
      <c r="J99" s="314" t="str">
        <f>IF('★R5.10.1以降【施設用】施設内療養者一覧'!B99="","",MAX('★R5.10.1以降【施設用】施設内療養者一覧'!E99,$D$7))</f>
        <v/>
      </c>
      <c r="K99" s="313" t="str">
        <f>IF('★R5.10.1以降【施設用】施設内療養者一覧'!B99="","",MIN('★R5.10.1以降【施設用】施設内療養者一覧'!F99,$F$7,J99+14))</f>
        <v/>
      </c>
      <c r="L99" s="312" t="e">
        <f t="shared" si="24"/>
        <v>#VALUE!</v>
      </c>
      <c r="M99" s="312" t="e">
        <f t="shared" si="25"/>
        <v>#VALUE!</v>
      </c>
      <c r="N99" s="312" t="e">
        <f t="shared" si="26"/>
        <v>#VALUE!</v>
      </c>
      <c r="O99" s="312" t="e">
        <f t="shared" si="27"/>
        <v>#VALUE!</v>
      </c>
      <c r="P99" s="312" t="e">
        <f t="shared" si="28"/>
        <v>#VALUE!</v>
      </c>
      <c r="Q99" s="312" t="e">
        <f t="shared" si="29"/>
        <v>#VALUE!</v>
      </c>
      <c r="R99" s="312" t="e">
        <f t="shared" si="30"/>
        <v>#VALUE!</v>
      </c>
      <c r="S99" s="312" t="e">
        <f t="shared" si="31"/>
        <v>#VALUE!</v>
      </c>
      <c r="T99" s="312" t="e">
        <f t="shared" si="32"/>
        <v>#VALUE!</v>
      </c>
      <c r="U99" s="312" t="e">
        <f t="shared" si="33"/>
        <v>#VALUE!</v>
      </c>
      <c r="V99" s="312" t="e">
        <f t="shared" si="34"/>
        <v>#VALUE!</v>
      </c>
      <c r="W99" s="312" t="e">
        <f t="shared" si="35"/>
        <v>#VALUE!</v>
      </c>
      <c r="X99" s="312" t="e">
        <f t="shared" si="36"/>
        <v>#VALUE!</v>
      </c>
      <c r="Y99" s="312" t="e">
        <f t="shared" si="37"/>
        <v>#VALUE!</v>
      </c>
      <c r="Z99" s="312" t="e">
        <f t="shared" si="38"/>
        <v>#VALUE!</v>
      </c>
      <c r="AA99" s="308"/>
      <c r="AB99" s="307"/>
    </row>
    <row r="100" spans="1:28" ht="16.5" customHeight="1">
      <c r="A100" s="319">
        <f t="shared" si="0"/>
        <v>89</v>
      </c>
      <c r="B100" s="314" t="str">
        <f t="shared" si="21"/>
        <v/>
      </c>
      <c r="C100" s="321" t="str">
        <f t="shared" si="39"/>
        <v/>
      </c>
      <c r="D100" s="318" t="str">
        <f t="shared" si="40"/>
        <v/>
      </c>
      <c r="E100" s="320" t="e">
        <f t="shared" si="22"/>
        <v>#VALUE!</v>
      </c>
      <c r="F100" s="310"/>
      <c r="G100" s="310"/>
      <c r="H100" s="316">
        <f t="shared" si="23"/>
        <v>89</v>
      </c>
      <c r="I100" s="315">
        <f>'★R5.10.1以降【施設用】施設内療養者一覧'!B100</f>
        <v>0</v>
      </c>
      <c r="J100" s="314" t="str">
        <f>IF('★R5.10.1以降【施設用】施設内療養者一覧'!B100="","",MAX('★R5.10.1以降【施設用】施設内療養者一覧'!E100,$D$7))</f>
        <v/>
      </c>
      <c r="K100" s="313" t="str">
        <f>IF('★R5.10.1以降【施設用】施設内療養者一覧'!B100="","",MIN('★R5.10.1以降【施設用】施設内療養者一覧'!F100,$F$7,J100+14))</f>
        <v/>
      </c>
      <c r="L100" s="312" t="e">
        <f t="shared" si="24"/>
        <v>#VALUE!</v>
      </c>
      <c r="M100" s="312" t="e">
        <f t="shared" si="25"/>
        <v>#VALUE!</v>
      </c>
      <c r="N100" s="312" t="e">
        <f t="shared" si="26"/>
        <v>#VALUE!</v>
      </c>
      <c r="O100" s="312" t="e">
        <f t="shared" si="27"/>
        <v>#VALUE!</v>
      </c>
      <c r="P100" s="312" t="e">
        <f t="shared" si="28"/>
        <v>#VALUE!</v>
      </c>
      <c r="Q100" s="312" t="e">
        <f t="shared" si="29"/>
        <v>#VALUE!</v>
      </c>
      <c r="R100" s="312" t="e">
        <f t="shared" si="30"/>
        <v>#VALUE!</v>
      </c>
      <c r="S100" s="312" t="e">
        <f t="shared" si="31"/>
        <v>#VALUE!</v>
      </c>
      <c r="T100" s="312" t="e">
        <f t="shared" si="32"/>
        <v>#VALUE!</v>
      </c>
      <c r="U100" s="312" t="e">
        <f t="shared" si="33"/>
        <v>#VALUE!</v>
      </c>
      <c r="V100" s="312" t="e">
        <f t="shared" si="34"/>
        <v>#VALUE!</v>
      </c>
      <c r="W100" s="312" t="e">
        <f t="shared" si="35"/>
        <v>#VALUE!</v>
      </c>
      <c r="X100" s="312" t="e">
        <f t="shared" si="36"/>
        <v>#VALUE!</v>
      </c>
      <c r="Y100" s="312" t="e">
        <f t="shared" si="37"/>
        <v>#VALUE!</v>
      </c>
      <c r="Z100" s="312" t="e">
        <f t="shared" si="38"/>
        <v>#VALUE!</v>
      </c>
      <c r="AA100" s="308"/>
      <c r="AB100" s="307"/>
    </row>
    <row r="101" spans="1:28" ht="16.5" customHeight="1">
      <c r="A101" s="319">
        <f t="shared" si="0"/>
        <v>90</v>
      </c>
      <c r="B101" s="314" t="str">
        <f t="shared" si="21"/>
        <v/>
      </c>
      <c r="C101" s="321" t="str">
        <f t="shared" si="39"/>
        <v/>
      </c>
      <c r="D101" s="318" t="str">
        <f t="shared" si="40"/>
        <v/>
      </c>
      <c r="E101" s="320" t="e">
        <f t="shared" si="22"/>
        <v>#VALUE!</v>
      </c>
      <c r="F101" s="310"/>
      <c r="G101" s="310"/>
      <c r="H101" s="316">
        <f t="shared" si="23"/>
        <v>90</v>
      </c>
      <c r="I101" s="315">
        <f>'★R5.10.1以降【施設用】施設内療養者一覧'!B101</f>
        <v>0</v>
      </c>
      <c r="J101" s="314" t="str">
        <f>IF('★R5.10.1以降【施設用】施設内療養者一覧'!B101="","",MAX('★R5.10.1以降【施設用】施設内療養者一覧'!E101,$D$7))</f>
        <v/>
      </c>
      <c r="K101" s="313" t="str">
        <f>IF('★R5.10.1以降【施設用】施設内療養者一覧'!B101="","",MIN('★R5.10.1以降【施設用】施設内療養者一覧'!F101,$F$7,J101+14))</f>
        <v/>
      </c>
      <c r="L101" s="312" t="e">
        <f t="shared" si="24"/>
        <v>#VALUE!</v>
      </c>
      <c r="M101" s="312" t="e">
        <f t="shared" si="25"/>
        <v>#VALUE!</v>
      </c>
      <c r="N101" s="312" t="e">
        <f t="shared" si="26"/>
        <v>#VALUE!</v>
      </c>
      <c r="O101" s="312" t="e">
        <f t="shared" si="27"/>
        <v>#VALUE!</v>
      </c>
      <c r="P101" s="312" t="e">
        <f t="shared" si="28"/>
        <v>#VALUE!</v>
      </c>
      <c r="Q101" s="312" t="e">
        <f t="shared" si="29"/>
        <v>#VALUE!</v>
      </c>
      <c r="R101" s="312" t="e">
        <f t="shared" si="30"/>
        <v>#VALUE!</v>
      </c>
      <c r="S101" s="312" t="e">
        <f t="shared" si="31"/>
        <v>#VALUE!</v>
      </c>
      <c r="T101" s="312" t="e">
        <f t="shared" si="32"/>
        <v>#VALUE!</v>
      </c>
      <c r="U101" s="312" t="e">
        <f t="shared" si="33"/>
        <v>#VALUE!</v>
      </c>
      <c r="V101" s="312" t="e">
        <f t="shared" si="34"/>
        <v>#VALUE!</v>
      </c>
      <c r="W101" s="312" t="e">
        <f t="shared" si="35"/>
        <v>#VALUE!</v>
      </c>
      <c r="X101" s="312" t="e">
        <f t="shared" si="36"/>
        <v>#VALUE!</v>
      </c>
      <c r="Y101" s="312" t="e">
        <f t="shared" si="37"/>
        <v>#VALUE!</v>
      </c>
      <c r="Z101" s="312" t="e">
        <f t="shared" si="38"/>
        <v>#VALUE!</v>
      </c>
      <c r="AA101" s="308"/>
      <c r="AB101" s="307"/>
    </row>
    <row r="102" spans="1:28" ht="16.5" customHeight="1">
      <c r="A102" s="319">
        <f t="shared" si="0"/>
        <v>91</v>
      </c>
      <c r="B102" s="314" t="str">
        <f t="shared" si="21"/>
        <v/>
      </c>
      <c r="C102" s="321" t="str">
        <f t="shared" si="39"/>
        <v/>
      </c>
      <c r="D102" s="318" t="str">
        <f t="shared" si="40"/>
        <v/>
      </c>
      <c r="E102" s="320" t="e">
        <f t="shared" si="22"/>
        <v>#VALUE!</v>
      </c>
      <c r="F102" s="310"/>
      <c r="G102" s="310"/>
      <c r="H102" s="316">
        <f t="shared" si="23"/>
        <v>91</v>
      </c>
      <c r="I102" s="315">
        <f>'★R5.10.1以降【施設用】施設内療養者一覧'!B102</f>
        <v>0</v>
      </c>
      <c r="J102" s="314" t="str">
        <f>IF('★R5.10.1以降【施設用】施設内療養者一覧'!B102="","",MAX('★R5.10.1以降【施設用】施設内療養者一覧'!E102,$D$7))</f>
        <v/>
      </c>
      <c r="K102" s="313" t="str">
        <f>IF('★R5.10.1以降【施設用】施設内療養者一覧'!B102="","",MIN('★R5.10.1以降【施設用】施設内療養者一覧'!F102,$F$7,J102+14))</f>
        <v/>
      </c>
      <c r="L102" s="312" t="e">
        <f t="shared" si="24"/>
        <v>#VALUE!</v>
      </c>
      <c r="M102" s="312" t="e">
        <f t="shared" si="25"/>
        <v>#VALUE!</v>
      </c>
      <c r="N102" s="312" t="e">
        <f t="shared" si="26"/>
        <v>#VALUE!</v>
      </c>
      <c r="O102" s="312" t="e">
        <f t="shared" si="27"/>
        <v>#VALUE!</v>
      </c>
      <c r="P102" s="312" t="e">
        <f t="shared" si="28"/>
        <v>#VALUE!</v>
      </c>
      <c r="Q102" s="312" t="e">
        <f t="shared" si="29"/>
        <v>#VALUE!</v>
      </c>
      <c r="R102" s="312" t="e">
        <f t="shared" si="30"/>
        <v>#VALUE!</v>
      </c>
      <c r="S102" s="312" t="e">
        <f t="shared" si="31"/>
        <v>#VALUE!</v>
      </c>
      <c r="T102" s="312" t="e">
        <f t="shared" si="32"/>
        <v>#VALUE!</v>
      </c>
      <c r="U102" s="312" t="e">
        <f t="shared" si="33"/>
        <v>#VALUE!</v>
      </c>
      <c r="V102" s="312" t="e">
        <f t="shared" si="34"/>
        <v>#VALUE!</v>
      </c>
      <c r="W102" s="312" t="e">
        <f t="shared" si="35"/>
        <v>#VALUE!</v>
      </c>
      <c r="X102" s="312" t="e">
        <f t="shared" si="36"/>
        <v>#VALUE!</v>
      </c>
      <c r="Y102" s="312" t="e">
        <f t="shared" si="37"/>
        <v>#VALUE!</v>
      </c>
      <c r="Z102" s="312" t="e">
        <f t="shared" si="38"/>
        <v>#VALUE!</v>
      </c>
      <c r="AA102" s="308"/>
      <c r="AB102" s="307"/>
    </row>
    <row r="103" spans="1:28" ht="16.5" customHeight="1">
      <c r="A103" s="319">
        <f t="shared" si="0"/>
        <v>92</v>
      </c>
      <c r="B103" s="314" t="str">
        <f t="shared" si="21"/>
        <v/>
      </c>
      <c r="C103" s="321" t="str">
        <f t="shared" si="39"/>
        <v/>
      </c>
      <c r="D103" s="318" t="str">
        <f t="shared" si="40"/>
        <v/>
      </c>
      <c r="E103" s="320" t="e">
        <f t="shared" si="22"/>
        <v>#VALUE!</v>
      </c>
      <c r="F103" s="310"/>
      <c r="G103" s="310"/>
      <c r="H103" s="316">
        <f t="shared" si="23"/>
        <v>92</v>
      </c>
      <c r="I103" s="315">
        <f>'★R5.10.1以降【施設用】施設内療養者一覧'!B103</f>
        <v>0</v>
      </c>
      <c r="J103" s="314" t="str">
        <f>IF('★R5.10.1以降【施設用】施設内療養者一覧'!B103="","",MAX('★R5.10.1以降【施設用】施設内療養者一覧'!E103,$D$7))</f>
        <v/>
      </c>
      <c r="K103" s="313" t="str">
        <f>IF('★R5.10.1以降【施設用】施設内療養者一覧'!B103="","",MIN('★R5.10.1以降【施設用】施設内療養者一覧'!F103,$F$7,J103+14))</f>
        <v/>
      </c>
      <c r="L103" s="312" t="e">
        <f t="shared" si="24"/>
        <v>#VALUE!</v>
      </c>
      <c r="M103" s="312" t="e">
        <f t="shared" si="25"/>
        <v>#VALUE!</v>
      </c>
      <c r="N103" s="312" t="e">
        <f t="shared" si="26"/>
        <v>#VALUE!</v>
      </c>
      <c r="O103" s="312" t="e">
        <f t="shared" si="27"/>
        <v>#VALUE!</v>
      </c>
      <c r="P103" s="312" t="e">
        <f t="shared" si="28"/>
        <v>#VALUE!</v>
      </c>
      <c r="Q103" s="312" t="e">
        <f t="shared" si="29"/>
        <v>#VALUE!</v>
      </c>
      <c r="R103" s="312" t="e">
        <f t="shared" si="30"/>
        <v>#VALUE!</v>
      </c>
      <c r="S103" s="312" t="e">
        <f t="shared" si="31"/>
        <v>#VALUE!</v>
      </c>
      <c r="T103" s="312" t="e">
        <f t="shared" si="32"/>
        <v>#VALUE!</v>
      </c>
      <c r="U103" s="312" t="e">
        <f t="shared" si="33"/>
        <v>#VALUE!</v>
      </c>
      <c r="V103" s="312" t="e">
        <f t="shared" si="34"/>
        <v>#VALUE!</v>
      </c>
      <c r="W103" s="312" t="e">
        <f t="shared" si="35"/>
        <v>#VALUE!</v>
      </c>
      <c r="X103" s="312" t="e">
        <f t="shared" si="36"/>
        <v>#VALUE!</v>
      </c>
      <c r="Y103" s="312" t="e">
        <f t="shared" si="37"/>
        <v>#VALUE!</v>
      </c>
      <c r="Z103" s="312" t="e">
        <f t="shared" si="38"/>
        <v>#VALUE!</v>
      </c>
      <c r="AA103" s="308"/>
      <c r="AB103" s="307"/>
    </row>
    <row r="104" spans="1:28" ht="16.5" customHeight="1">
      <c r="A104" s="319">
        <f t="shared" si="0"/>
        <v>93</v>
      </c>
      <c r="B104" s="314" t="str">
        <f t="shared" si="21"/>
        <v/>
      </c>
      <c r="C104" s="321" t="str">
        <f t="shared" si="39"/>
        <v/>
      </c>
      <c r="D104" s="318" t="str">
        <f t="shared" si="40"/>
        <v/>
      </c>
      <c r="E104" s="320" t="e">
        <f t="shared" si="22"/>
        <v>#VALUE!</v>
      </c>
      <c r="F104" s="310"/>
      <c r="G104" s="310"/>
      <c r="H104" s="316">
        <f t="shared" si="23"/>
        <v>93</v>
      </c>
      <c r="I104" s="315">
        <f>'★R5.10.1以降【施設用】施設内療養者一覧'!B104</f>
        <v>0</v>
      </c>
      <c r="J104" s="314" t="str">
        <f>IF('★R5.10.1以降【施設用】施設内療養者一覧'!B104="","",MAX('★R5.10.1以降【施設用】施設内療養者一覧'!E104,$D$7))</f>
        <v/>
      </c>
      <c r="K104" s="313" t="str">
        <f>IF('★R5.10.1以降【施設用】施設内療養者一覧'!B104="","",MIN('★R5.10.1以降【施設用】施設内療養者一覧'!F104,$F$7,J104+14))</f>
        <v/>
      </c>
      <c r="L104" s="312" t="e">
        <f t="shared" si="24"/>
        <v>#VALUE!</v>
      </c>
      <c r="M104" s="312" t="e">
        <f t="shared" si="25"/>
        <v>#VALUE!</v>
      </c>
      <c r="N104" s="312" t="e">
        <f t="shared" si="26"/>
        <v>#VALUE!</v>
      </c>
      <c r="O104" s="312" t="e">
        <f t="shared" si="27"/>
        <v>#VALUE!</v>
      </c>
      <c r="P104" s="312" t="e">
        <f t="shared" si="28"/>
        <v>#VALUE!</v>
      </c>
      <c r="Q104" s="312" t="e">
        <f t="shared" si="29"/>
        <v>#VALUE!</v>
      </c>
      <c r="R104" s="312" t="e">
        <f t="shared" si="30"/>
        <v>#VALUE!</v>
      </c>
      <c r="S104" s="312" t="e">
        <f t="shared" si="31"/>
        <v>#VALUE!</v>
      </c>
      <c r="T104" s="312" t="e">
        <f t="shared" si="32"/>
        <v>#VALUE!</v>
      </c>
      <c r="U104" s="312" t="e">
        <f t="shared" si="33"/>
        <v>#VALUE!</v>
      </c>
      <c r="V104" s="312" t="e">
        <f t="shared" si="34"/>
        <v>#VALUE!</v>
      </c>
      <c r="W104" s="312" t="e">
        <f t="shared" si="35"/>
        <v>#VALUE!</v>
      </c>
      <c r="X104" s="312" t="e">
        <f t="shared" si="36"/>
        <v>#VALUE!</v>
      </c>
      <c r="Y104" s="312" t="e">
        <f t="shared" si="37"/>
        <v>#VALUE!</v>
      </c>
      <c r="Z104" s="312" t="e">
        <f t="shared" si="38"/>
        <v>#VALUE!</v>
      </c>
      <c r="AA104" s="308"/>
      <c r="AB104" s="307"/>
    </row>
    <row r="105" spans="1:28" ht="16.5" customHeight="1">
      <c r="A105" s="319">
        <f t="shared" si="0"/>
        <v>94</v>
      </c>
      <c r="B105" s="314" t="str">
        <f t="shared" si="21"/>
        <v/>
      </c>
      <c r="C105" s="321" t="str">
        <f t="shared" si="39"/>
        <v/>
      </c>
      <c r="D105" s="318" t="str">
        <f t="shared" si="40"/>
        <v/>
      </c>
      <c r="E105" s="320" t="e">
        <f t="shared" si="22"/>
        <v>#VALUE!</v>
      </c>
      <c r="F105" s="310"/>
      <c r="G105" s="310"/>
      <c r="H105" s="316">
        <f t="shared" si="23"/>
        <v>94</v>
      </c>
      <c r="I105" s="315">
        <f>'★R5.10.1以降【施設用】施設内療養者一覧'!B105</f>
        <v>0</v>
      </c>
      <c r="J105" s="314" t="str">
        <f>IF('★R5.10.1以降【施設用】施設内療養者一覧'!B105="","",MAX('★R5.10.1以降【施設用】施設内療養者一覧'!E105,$D$7))</f>
        <v/>
      </c>
      <c r="K105" s="313" t="str">
        <f>IF('★R5.10.1以降【施設用】施設内療養者一覧'!B105="","",MIN('★R5.10.1以降【施設用】施設内療養者一覧'!F105,$F$7,J105+14))</f>
        <v/>
      </c>
      <c r="L105" s="312" t="e">
        <f t="shared" si="24"/>
        <v>#VALUE!</v>
      </c>
      <c r="M105" s="312" t="e">
        <f t="shared" si="25"/>
        <v>#VALUE!</v>
      </c>
      <c r="N105" s="312" t="e">
        <f t="shared" si="26"/>
        <v>#VALUE!</v>
      </c>
      <c r="O105" s="312" t="e">
        <f t="shared" si="27"/>
        <v>#VALUE!</v>
      </c>
      <c r="P105" s="312" t="e">
        <f t="shared" si="28"/>
        <v>#VALUE!</v>
      </c>
      <c r="Q105" s="312" t="e">
        <f t="shared" si="29"/>
        <v>#VALUE!</v>
      </c>
      <c r="R105" s="312" t="e">
        <f t="shared" si="30"/>
        <v>#VALUE!</v>
      </c>
      <c r="S105" s="312" t="e">
        <f t="shared" si="31"/>
        <v>#VALUE!</v>
      </c>
      <c r="T105" s="312" t="e">
        <f t="shared" si="32"/>
        <v>#VALUE!</v>
      </c>
      <c r="U105" s="312" t="e">
        <f t="shared" si="33"/>
        <v>#VALUE!</v>
      </c>
      <c r="V105" s="312" t="e">
        <f t="shared" si="34"/>
        <v>#VALUE!</v>
      </c>
      <c r="W105" s="312" t="e">
        <f t="shared" si="35"/>
        <v>#VALUE!</v>
      </c>
      <c r="X105" s="312" t="e">
        <f t="shared" si="36"/>
        <v>#VALUE!</v>
      </c>
      <c r="Y105" s="312" t="e">
        <f t="shared" si="37"/>
        <v>#VALUE!</v>
      </c>
      <c r="Z105" s="312" t="e">
        <f t="shared" si="38"/>
        <v>#VALUE!</v>
      </c>
      <c r="AA105" s="308"/>
      <c r="AB105" s="307"/>
    </row>
    <row r="106" spans="1:28" ht="16.5" customHeight="1">
      <c r="A106" s="319">
        <f t="shared" si="0"/>
        <v>95</v>
      </c>
      <c r="B106" s="314" t="str">
        <f t="shared" si="21"/>
        <v/>
      </c>
      <c r="C106" s="321" t="str">
        <f t="shared" si="39"/>
        <v/>
      </c>
      <c r="D106" s="318" t="str">
        <f t="shared" si="40"/>
        <v/>
      </c>
      <c r="E106" s="320" t="e">
        <f t="shared" si="22"/>
        <v>#VALUE!</v>
      </c>
      <c r="F106" s="310"/>
      <c r="G106" s="310"/>
      <c r="H106" s="316">
        <f t="shared" si="23"/>
        <v>95</v>
      </c>
      <c r="I106" s="315">
        <f>'★R5.10.1以降【施設用】施設内療養者一覧'!B106</f>
        <v>0</v>
      </c>
      <c r="J106" s="314" t="str">
        <f>IF('★R5.10.1以降【施設用】施設内療養者一覧'!B106="","",MAX('★R5.10.1以降【施設用】施設内療養者一覧'!E106,$D$7))</f>
        <v/>
      </c>
      <c r="K106" s="313" t="str">
        <f>IF('★R5.10.1以降【施設用】施設内療養者一覧'!B106="","",MIN('★R5.10.1以降【施設用】施設内療養者一覧'!F106,$F$7,J106+14))</f>
        <v/>
      </c>
      <c r="L106" s="312" t="e">
        <f t="shared" si="24"/>
        <v>#VALUE!</v>
      </c>
      <c r="M106" s="312" t="e">
        <f t="shared" si="25"/>
        <v>#VALUE!</v>
      </c>
      <c r="N106" s="312" t="e">
        <f t="shared" si="26"/>
        <v>#VALUE!</v>
      </c>
      <c r="O106" s="312" t="e">
        <f t="shared" si="27"/>
        <v>#VALUE!</v>
      </c>
      <c r="P106" s="312" t="e">
        <f t="shared" si="28"/>
        <v>#VALUE!</v>
      </c>
      <c r="Q106" s="312" t="e">
        <f t="shared" si="29"/>
        <v>#VALUE!</v>
      </c>
      <c r="R106" s="312" t="e">
        <f t="shared" si="30"/>
        <v>#VALUE!</v>
      </c>
      <c r="S106" s="312" t="e">
        <f t="shared" si="31"/>
        <v>#VALUE!</v>
      </c>
      <c r="T106" s="312" t="e">
        <f t="shared" si="32"/>
        <v>#VALUE!</v>
      </c>
      <c r="U106" s="312" t="e">
        <f t="shared" si="33"/>
        <v>#VALUE!</v>
      </c>
      <c r="V106" s="312" t="e">
        <f t="shared" si="34"/>
        <v>#VALUE!</v>
      </c>
      <c r="W106" s="312" t="e">
        <f t="shared" si="35"/>
        <v>#VALUE!</v>
      </c>
      <c r="X106" s="312" t="e">
        <f t="shared" si="36"/>
        <v>#VALUE!</v>
      </c>
      <c r="Y106" s="312" t="e">
        <f t="shared" si="37"/>
        <v>#VALUE!</v>
      </c>
      <c r="Z106" s="312" t="e">
        <f t="shared" si="38"/>
        <v>#VALUE!</v>
      </c>
      <c r="AA106" s="308"/>
      <c r="AB106" s="307"/>
    </row>
    <row r="107" spans="1:28" ht="16.5" customHeight="1">
      <c r="A107" s="319">
        <f t="shared" si="0"/>
        <v>96</v>
      </c>
      <c r="B107" s="314" t="str">
        <f t="shared" si="21"/>
        <v/>
      </c>
      <c r="C107" s="321" t="str">
        <f t="shared" si="39"/>
        <v/>
      </c>
      <c r="D107" s="318" t="str">
        <f t="shared" si="40"/>
        <v/>
      </c>
      <c r="E107" s="320" t="e">
        <f t="shared" si="22"/>
        <v>#VALUE!</v>
      </c>
      <c r="F107" s="310"/>
      <c r="G107" s="310"/>
      <c r="H107" s="316">
        <f t="shared" si="23"/>
        <v>96</v>
      </c>
      <c r="I107" s="315">
        <f>'★R5.10.1以降【施設用】施設内療養者一覧'!B107</f>
        <v>0</v>
      </c>
      <c r="J107" s="314" t="str">
        <f>IF('★R5.10.1以降【施設用】施設内療養者一覧'!B107="","",MAX('★R5.10.1以降【施設用】施設内療養者一覧'!E107,$D$7))</f>
        <v/>
      </c>
      <c r="K107" s="313" t="str">
        <f>IF('★R5.10.1以降【施設用】施設内療養者一覧'!B107="","",MIN('★R5.10.1以降【施設用】施設内療養者一覧'!F107,$F$7,J107+14))</f>
        <v/>
      </c>
      <c r="L107" s="312" t="e">
        <f t="shared" si="24"/>
        <v>#VALUE!</v>
      </c>
      <c r="M107" s="312" t="e">
        <f t="shared" si="25"/>
        <v>#VALUE!</v>
      </c>
      <c r="N107" s="312" t="e">
        <f t="shared" si="26"/>
        <v>#VALUE!</v>
      </c>
      <c r="O107" s="312" t="e">
        <f t="shared" si="27"/>
        <v>#VALUE!</v>
      </c>
      <c r="P107" s="312" t="e">
        <f t="shared" si="28"/>
        <v>#VALUE!</v>
      </c>
      <c r="Q107" s="312" t="e">
        <f t="shared" si="29"/>
        <v>#VALUE!</v>
      </c>
      <c r="R107" s="312" t="e">
        <f t="shared" si="30"/>
        <v>#VALUE!</v>
      </c>
      <c r="S107" s="312" t="e">
        <f t="shared" si="31"/>
        <v>#VALUE!</v>
      </c>
      <c r="T107" s="312" t="e">
        <f t="shared" si="32"/>
        <v>#VALUE!</v>
      </c>
      <c r="U107" s="312" t="e">
        <f t="shared" si="33"/>
        <v>#VALUE!</v>
      </c>
      <c r="V107" s="312" t="e">
        <f t="shared" si="34"/>
        <v>#VALUE!</v>
      </c>
      <c r="W107" s="312" t="e">
        <f t="shared" si="35"/>
        <v>#VALUE!</v>
      </c>
      <c r="X107" s="312" t="e">
        <f t="shared" si="36"/>
        <v>#VALUE!</v>
      </c>
      <c r="Y107" s="312" t="e">
        <f t="shared" si="37"/>
        <v>#VALUE!</v>
      </c>
      <c r="Z107" s="312" t="e">
        <f t="shared" si="38"/>
        <v>#VALUE!</v>
      </c>
      <c r="AA107" s="308"/>
      <c r="AB107" s="307"/>
    </row>
    <row r="108" spans="1:28" ht="16.5" customHeight="1">
      <c r="A108" s="319">
        <f t="shared" si="0"/>
        <v>97</v>
      </c>
      <c r="B108" s="314" t="str">
        <f t="shared" si="21"/>
        <v/>
      </c>
      <c r="C108" s="321" t="str">
        <f t="shared" si="39"/>
        <v/>
      </c>
      <c r="D108" s="318" t="str">
        <f t="shared" si="40"/>
        <v/>
      </c>
      <c r="E108" s="320" t="e">
        <f t="shared" si="22"/>
        <v>#VALUE!</v>
      </c>
      <c r="F108" s="310"/>
      <c r="G108" s="310"/>
      <c r="H108" s="316">
        <f t="shared" si="23"/>
        <v>97</v>
      </c>
      <c r="I108" s="315">
        <f>'★R5.10.1以降【施設用】施設内療養者一覧'!B108</f>
        <v>0</v>
      </c>
      <c r="J108" s="314" t="str">
        <f>IF('★R5.10.1以降【施設用】施設内療養者一覧'!B108="","",MAX('★R5.10.1以降【施設用】施設内療養者一覧'!E108,$D$7))</f>
        <v/>
      </c>
      <c r="K108" s="313" t="str">
        <f>IF('★R5.10.1以降【施設用】施設内療養者一覧'!B108="","",MIN('★R5.10.1以降【施設用】施設内療養者一覧'!F108,$F$7,J108+14))</f>
        <v/>
      </c>
      <c r="L108" s="312" t="e">
        <f t="shared" si="24"/>
        <v>#VALUE!</v>
      </c>
      <c r="M108" s="312" t="e">
        <f t="shared" si="25"/>
        <v>#VALUE!</v>
      </c>
      <c r="N108" s="312" t="e">
        <f t="shared" si="26"/>
        <v>#VALUE!</v>
      </c>
      <c r="O108" s="312" t="e">
        <f t="shared" si="27"/>
        <v>#VALUE!</v>
      </c>
      <c r="P108" s="312" t="e">
        <f t="shared" si="28"/>
        <v>#VALUE!</v>
      </c>
      <c r="Q108" s="312" t="e">
        <f t="shared" si="29"/>
        <v>#VALUE!</v>
      </c>
      <c r="R108" s="312" t="e">
        <f t="shared" si="30"/>
        <v>#VALUE!</v>
      </c>
      <c r="S108" s="312" t="e">
        <f t="shared" si="31"/>
        <v>#VALUE!</v>
      </c>
      <c r="T108" s="312" t="e">
        <f t="shared" si="32"/>
        <v>#VALUE!</v>
      </c>
      <c r="U108" s="312" t="e">
        <f t="shared" si="33"/>
        <v>#VALUE!</v>
      </c>
      <c r="V108" s="312" t="e">
        <f t="shared" si="34"/>
        <v>#VALUE!</v>
      </c>
      <c r="W108" s="312" t="e">
        <f t="shared" si="35"/>
        <v>#VALUE!</v>
      </c>
      <c r="X108" s="312" t="e">
        <f t="shared" si="36"/>
        <v>#VALUE!</v>
      </c>
      <c r="Y108" s="312" t="e">
        <f t="shared" si="37"/>
        <v>#VALUE!</v>
      </c>
      <c r="Z108" s="312" t="e">
        <f t="shared" si="38"/>
        <v>#VALUE!</v>
      </c>
      <c r="AA108" s="308"/>
      <c r="AB108" s="307"/>
    </row>
    <row r="109" spans="1:28" ht="16.5" customHeight="1">
      <c r="A109" s="319">
        <f t="shared" si="0"/>
        <v>98</v>
      </c>
      <c r="B109" s="314" t="str">
        <f t="shared" si="21"/>
        <v/>
      </c>
      <c r="C109" s="321" t="str">
        <f t="shared" si="39"/>
        <v/>
      </c>
      <c r="D109" s="318" t="str">
        <f t="shared" si="40"/>
        <v/>
      </c>
      <c r="E109" s="320" t="e">
        <f t="shared" si="22"/>
        <v>#VALUE!</v>
      </c>
      <c r="F109" s="310"/>
      <c r="G109" s="310"/>
      <c r="H109" s="316">
        <f t="shared" si="23"/>
        <v>98</v>
      </c>
      <c r="I109" s="315">
        <f>'★R5.10.1以降【施設用】施設内療養者一覧'!B109</f>
        <v>0</v>
      </c>
      <c r="J109" s="314" t="str">
        <f>IF('★R5.10.1以降【施設用】施設内療養者一覧'!B109="","",MAX('★R5.10.1以降【施設用】施設内療養者一覧'!E109,$D$7))</f>
        <v/>
      </c>
      <c r="K109" s="313" t="str">
        <f>IF('★R5.10.1以降【施設用】施設内療養者一覧'!B109="","",MIN('★R5.10.1以降【施設用】施設内療養者一覧'!F109,$F$7,J109+14))</f>
        <v/>
      </c>
      <c r="L109" s="312" t="e">
        <f t="shared" si="24"/>
        <v>#VALUE!</v>
      </c>
      <c r="M109" s="312" t="e">
        <f t="shared" si="25"/>
        <v>#VALUE!</v>
      </c>
      <c r="N109" s="312" t="e">
        <f t="shared" si="26"/>
        <v>#VALUE!</v>
      </c>
      <c r="O109" s="312" t="e">
        <f t="shared" si="27"/>
        <v>#VALUE!</v>
      </c>
      <c r="P109" s="312" t="e">
        <f t="shared" si="28"/>
        <v>#VALUE!</v>
      </c>
      <c r="Q109" s="312" t="e">
        <f t="shared" si="29"/>
        <v>#VALUE!</v>
      </c>
      <c r="R109" s="312" t="e">
        <f t="shared" si="30"/>
        <v>#VALUE!</v>
      </c>
      <c r="S109" s="312" t="e">
        <f t="shared" si="31"/>
        <v>#VALUE!</v>
      </c>
      <c r="T109" s="312" t="e">
        <f t="shared" si="32"/>
        <v>#VALUE!</v>
      </c>
      <c r="U109" s="312" t="e">
        <f t="shared" si="33"/>
        <v>#VALUE!</v>
      </c>
      <c r="V109" s="312" t="e">
        <f t="shared" si="34"/>
        <v>#VALUE!</v>
      </c>
      <c r="W109" s="312" t="e">
        <f t="shared" si="35"/>
        <v>#VALUE!</v>
      </c>
      <c r="X109" s="312" t="e">
        <f t="shared" si="36"/>
        <v>#VALUE!</v>
      </c>
      <c r="Y109" s="312" t="e">
        <f t="shared" si="37"/>
        <v>#VALUE!</v>
      </c>
      <c r="Z109" s="312" t="e">
        <f t="shared" si="38"/>
        <v>#VALUE!</v>
      </c>
      <c r="AA109" s="308"/>
      <c r="AB109" s="307"/>
    </row>
    <row r="110" spans="1:28" ht="16.5" customHeight="1">
      <c r="A110" s="319">
        <f t="shared" si="0"/>
        <v>99</v>
      </c>
      <c r="B110" s="314" t="str">
        <f t="shared" si="21"/>
        <v/>
      </c>
      <c r="C110" s="321" t="str">
        <f t="shared" si="39"/>
        <v/>
      </c>
      <c r="D110" s="318" t="str">
        <f t="shared" si="40"/>
        <v/>
      </c>
      <c r="E110" s="320" t="e">
        <f t="shared" si="22"/>
        <v>#VALUE!</v>
      </c>
      <c r="F110" s="310"/>
      <c r="G110" s="310"/>
      <c r="H110" s="316">
        <f t="shared" si="23"/>
        <v>99</v>
      </c>
      <c r="I110" s="315">
        <f>'★R5.10.1以降【施設用】施設内療養者一覧'!B110</f>
        <v>0</v>
      </c>
      <c r="J110" s="314" t="str">
        <f>IF('★R5.10.1以降【施設用】施設内療養者一覧'!B110="","",MAX('★R5.10.1以降【施設用】施設内療養者一覧'!E110,$D$7))</f>
        <v/>
      </c>
      <c r="K110" s="313" t="str">
        <f>IF('★R5.10.1以降【施設用】施設内療養者一覧'!B110="","",MIN('★R5.10.1以降【施設用】施設内療養者一覧'!F110,$F$7,J110+14))</f>
        <v/>
      </c>
      <c r="L110" s="312" t="e">
        <f t="shared" si="24"/>
        <v>#VALUE!</v>
      </c>
      <c r="M110" s="312" t="e">
        <f t="shared" si="25"/>
        <v>#VALUE!</v>
      </c>
      <c r="N110" s="312" t="e">
        <f t="shared" si="26"/>
        <v>#VALUE!</v>
      </c>
      <c r="O110" s="312" t="e">
        <f t="shared" si="27"/>
        <v>#VALUE!</v>
      </c>
      <c r="P110" s="312" t="e">
        <f t="shared" si="28"/>
        <v>#VALUE!</v>
      </c>
      <c r="Q110" s="312" t="e">
        <f t="shared" si="29"/>
        <v>#VALUE!</v>
      </c>
      <c r="R110" s="312" t="e">
        <f t="shared" si="30"/>
        <v>#VALUE!</v>
      </c>
      <c r="S110" s="312" t="e">
        <f t="shared" si="31"/>
        <v>#VALUE!</v>
      </c>
      <c r="T110" s="312" t="e">
        <f t="shared" si="32"/>
        <v>#VALUE!</v>
      </c>
      <c r="U110" s="312" t="e">
        <f t="shared" si="33"/>
        <v>#VALUE!</v>
      </c>
      <c r="V110" s="312" t="e">
        <f t="shared" si="34"/>
        <v>#VALUE!</v>
      </c>
      <c r="W110" s="312" t="e">
        <f t="shared" si="35"/>
        <v>#VALUE!</v>
      </c>
      <c r="X110" s="312" t="e">
        <f t="shared" si="36"/>
        <v>#VALUE!</v>
      </c>
      <c r="Y110" s="312" t="e">
        <f t="shared" si="37"/>
        <v>#VALUE!</v>
      </c>
      <c r="Z110" s="312" t="e">
        <f t="shared" si="38"/>
        <v>#VALUE!</v>
      </c>
      <c r="AA110" s="308"/>
      <c r="AB110" s="307"/>
    </row>
    <row r="111" spans="1:28" ht="16.5" customHeight="1">
      <c r="A111" s="319">
        <f t="shared" si="0"/>
        <v>100</v>
      </c>
      <c r="B111" s="314" t="str">
        <f t="shared" si="21"/>
        <v/>
      </c>
      <c r="C111" s="321" t="str">
        <f t="shared" si="39"/>
        <v/>
      </c>
      <c r="D111" s="318" t="str">
        <f t="shared" si="40"/>
        <v/>
      </c>
      <c r="E111" s="320" t="e">
        <f t="shared" si="22"/>
        <v>#VALUE!</v>
      </c>
      <c r="F111" s="310"/>
      <c r="G111" s="310"/>
      <c r="H111" s="316">
        <f t="shared" si="23"/>
        <v>100</v>
      </c>
      <c r="I111" s="315">
        <f>'★R5.10.1以降【施設用】施設内療養者一覧'!B111</f>
        <v>0</v>
      </c>
      <c r="J111" s="314" t="str">
        <f>IF('★R5.10.1以降【施設用】施設内療養者一覧'!B111="","",MAX('★R5.10.1以降【施設用】施設内療養者一覧'!E111,$D$7))</f>
        <v/>
      </c>
      <c r="K111" s="313" t="str">
        <f>IF('★R5.10.1以降【施設用】施設内療養者一覧'!B111="","",MIN('★R5.10.1以降【施設用】施設内療養者一覧'!F111,$F$7,J111+14))</f>
        <v/>
      </c>
      <c r="L111" s="312" t="e">
        <f t="shared" si="24"/>
        <v>#VALUE!</v>
      </c>
      <c r="M111" s="312" t="e">
        <f t="shared" si="25"/>
        <v>#VALUE!</v>
      </c>
      <c r="N111" s="312" t="e">
        <f t="shared" si="26"/>
        <v>#VALUE!</v>
      </c>
      <c r="O111" s="312" t="e">
        <f t="shared" si="27"/>
        <v>#VALUE!</v>
      </c>
      <c r="P111" s="312" t="e">
        <f t="shared" si="28"/>
        <v>#VALUE!</v>
      </c>
      <c r="Q111" s="312" t="e">
        <f t="shared" si="29"/>
        <v>#VALUE!</v>
      </c>
      <c r="R111" s="312" t="e">
        <f t="shared" si="30"/>
        <v>#VALUE!</v>
      </c>
      <c r="S111" s="312" t="e">
        <f t="shared" si="31"/>
        <v>#VALUE!</v>
      </c>
      <c r="T111" s="312" t="e">
        <f t="shared" si="32"/>
        <v>#VALUE!</v>
      </c>
      <c r="U111" s="312" t="e">
        <f t="shared" si="33"/>
        <v>#VALUE!</v>
      </c>
      <c r="V111" s="312" t="e">
        <f t="shared" si="34"/>
        <v>#VALUE!</v>
      </c>
      <c r="W111" s="312" t="e">
        <f t="shared" si="35"/>
        <v>#VALUE!</v>
      </c>
      <c r="X111" s="312" t="e">
        <f t="shared" si="36"/>
        <v>#VALUE!</v>
      </c>
      <c r="Y111" s="312" t="e">
        <f t="shared" si="37"/>
        <v>#VALUE!</v>
      </c>
      <c r="Z111" s="312" t="e">
        <f t="shared" si="38"/>
        <v>#VALUE!</v>
      </c>
      <c r="AA111" s="308"/>
      <c r="AB111" s="307"/>
    </row>
    <row r="112" spans="1:28" ht="16.5" customHeight="1">
      <c r="A112" s="319">
        <f t="shared" si="0"/>
        <v>101</v>
      </c>
      <c r="B112" s="314" t="str">
        <f t="shared" si="21"/>
        <v/>
      </c>
      <c r="C112" s="321" t="str">
        <f t="shared" si="39"/>
        <v/>
      </c>
      <c r="D112" s="318" t="str">
        <f t="shared" si="40"/>
        <v/>
      </c>
      <c r="E112" s="320" t="e">
        <f t="shared" si="22"/>
        <v>#VALUE!</v>
      </c>
      <c r="F112" s="310"/>
      <c r="G112" s="310"/>
      <c r="H112" s="316">
        <f t="shared" si="23"/>
        <v>101</v>
      </c>
      <c r="I112" s="315">
        <f>'★R5.10.1以降【施設用】施設内療養者一覧'!B112</f>
        <v>0</v>
      </c>
      <c r="J112" s="314" t="str">
        <f>IF('★R5.10.1以降【施設用】施設内療養者一覧'!B112="","",MAX('★R5.10.1以降【施設用】施設内療養者一覧'!E112,$D$7))</f>
        <v/>
      </c>
      <c r="K112" s="313" t="str">
        <f>IF('★R5.10.1以降【施設用】施設内療養者一覧'!B112="","",MIN('★R5.10.1以降【施設用】施設内療養者一覧'!F112,$F$7,J112+14))</f>
        <v/>
      </c>
      <c r="L112" s="312" t="e">
        <f t="shared" si="24"/>
        <v>#VALUE!</v>
      </c>
      <c r="M112" s="312" t="e">
        <f t="shared" si="25"/>
        <v>#VALUE!</v>
      </c>
      <c r="N112" s="312" t="e">
        <f t="shared" si="26"/>
        <v>#VALUE!</v>
      </c>
      <c r="O112" s="312" t="e">
        <f t="shared" si="27"/>
        <v>#VALUE!</v>
      </c>
      <c r="P112" s="312" t="e">
        <f t="shared" si="28"/>
        <v>#VALUE!</v>
      </c>
      <c r="Q112" s="312" t="e">
        <f t="shared" si="29"/>
        <v>#VALUE!</v>
      </c>
      <c r="R112" s="312" t="e">
        <f t="shared" si="30"/>
        <v>#VALUE!</v>
      </c>
      <c r="S112" s="312" t="e">
        <f t="shared" si="31"/>
        <v>#VALUE!</v>
      </c>
      <c r="T112" s="312" t="e">
        <f t="shared" si="32"/>
        <v>#VALUE!</v>
      </c>
      <c r="U112" s="312" t="e">
        <f t="shared" si="33"/>
        <v>#VALUE!</v>
      </c>
      <c r="V112" s="312" t="e">
        <f t="shared" si="34"/>
        <v>#VALUE!</v>
      </c>
      <c r="W112" s="312" t="e">
        <f t="shared" si="35"/>
        <v>#VALUE!</v>
      </c>
      <c r="X112" s="312" t="e">
        <f t="shared" si="36"/>
        <v>#VALUE!</v>
      </c>
      <c r="Y112" s="312" t="e">
        <f t="shared" si="37"/>
        <v>#VALUE!</v>
      </c>
      <c r="Z112" s="312" t="e">
        <f t="shared" si="38"/>
        <v>#VALUE!</v>
      </c>
      <c r="AA112" s="308"/>
      <c r="AB112" s="307"/>
    </row>
    <row r="113" spans="1:28" ht="16.5" customHeight="1">
      <c r="A113" s="319">
        <f t="shared" si="0"/>
        <v>102</v>
      </c>
      <c r="B113" s="314" t="str">
        <f t="shared" si="21"/>
        <v/>
      </c>
      <c r="C113" s="321" t="str">
        <f t="shared" si="39"/>
        <v/>
      </c>
      <c r="D113" s="318" t="str">
        <f t="shared" si="40"/>
        <v/>
      </c>
      <c r="E113" s="320" t="e">
        <f t="shared" si="22"/>
        <v>#VALUE!</v>
      </c>
      <c r="F113" s="310"/>
      <c r="G113" s="310"/>
      <c r="H113" s="316">
        <f t="shared" si="23"/>
        <v>102</v>
      </c>
      <c r="I113" s="315">
        <f>'★R5.10.1以降【施設用】施設内療養者一覧'!B113</f>
        <v>0</v>
      </c>
      <c r="J113" s="314" t="str">
        <f>IF('★R5.10.1以降【施設用】施設内療養者一覧'!B113="","",MAX('★R5.10.1以降【施設用】施設内療養者一覧'!E113,$D$7))</f>
        <v/>
      </c>
      <c r="K113" s="313" t="str">
        <f>IF('★R5.10.1以降【施設用】施設内療養者一覧'!B113="","",MIN('★R5.10.1以降【施設用】施設内療養者一覧'!F113,$F$7,J113+14))</f>
        <v/>
      </c>
      <c r="L113" s="312" t="e">
        <f t="shared" si="24"/>
        <v>#VALUE!</v>
      </c>
      <c r="M113" s="312" t="e">
        <f t="shared" si="25"/>
        <v>#VALUE!</v>
      </c>
      <c r="N113" s="312" t="e">
        <f t="shared" si="26"/>
        <v>#VALUE!</v>
      </c>
      <c r="O113" s="312" t="e">
        <f t="shared" si="27"/>
        <v>#VALUE!</v>
      </c>
      <c r="P113" s="312" t="e">
        <f t="shared" si="28"/>
        <v>#VALUE!</v>
      </c>
      <c r="Q113" s="312" t="e">
        <f t="shared" si="29"/>
        <v>#VALUE!</v>
      </c>
      <c r="R113" s="312" t="e">
        <f t="shared" si="30"/>
        <v>#VALUE!</v>
      </c>
      <c r="S113" s="312" t="e">
        <f t="shared" si="31"/>
        <v>#VALUE!</v>
      </c>
      <c r="T113" s="312" t="e">
        <f t="shared" si="32"/>
        <v>#VALUE!</v>
      </c>
      <c r="U113" s="312" t="e">
        <f t="shared" si="33"/>
        <v>#VALUE!</v>
      </c>
      <c r="V113" s="312" t="e">
        <f t="shared" si="34"/>
        <v>#VALUE!</v>
      </c>
      <c r="W113" s="312" t="e">
        <f t="shared" si="35"/>
        <v>#VALUE!</v>
      </c>
      <c r="X113" s="312" t="e">
        <f t="shared" si="36"/>
        <v>#VALUE!</v>
      </c>
      <c r="Y113" s="312" t="e">
        <f t="shared" si="37"/>
        <v>#VALUE!</v>
      </c>
      <c r="Z113" s="312" t="e">
        <f t="shared" si="38"/>
        <v>#VALUE!</v>
      </c>
      <c r="AA113" s="308"/>
      <c r="AB113" s="307"/>
    </row>
    <row r="114" spans="1:28" ht="16.5" customHeight="1">
      <c r="A114" s="319">
        <f t="shared" si="0"/>
        <v>103</v>
      </c>
      <c r="B114" s="314" t="str">
        <f t="shared" si="21"/>
        <v/>
      </c>
      <c r="C114" s="321" t="str">
        <f t="shared" si="39"/>
        <v/>
      </c>
      <c r="D114" s="318" t="str">
        <f t="shared" si="40"/>
        <v/>
      </c>
      <c r="E114" s="320" t="e">
        <f t="shared" si="22"/>
        <v>#VALUE!</v>
      </c>
      <c r="F114" s="310"/>
      <c r="G114" s="310"/>
      <c r="H114" s="316">
        <f t="shared" si="23"/>
        <v>103</v>
      </c>
      <c r="I114" s="315">
        <f>'★R5.10.1以降【施設用】施設内療養者一覧'!B114</f>
        <v>0</v>
      </c>
      <c r="J114" s="314" t="str">
        <f>IF('★R5.10.1以降【施設用】施設内療養者一覧'!B114="","",MAX('★R5.10.1以降【施設用】施設内療養者一覧'!E114,$D$7))</f>
        <v/>
      </c>
      <c r="K114" s="313" t="str">
        <f>IF('★R5.10.1以降【施設用】施設内療養者一覧'!B114="","",MIN('★R5.10.1以降【施設用】施設内療養者一覧'!F114,$F$7,J114+14))</f>
        <v/>
      </c>
      <c r="L114" s="312" t="e">
        <f t="shared" si="24"/>
        <v>#VALUE!</v>
      </c>
      <c r="M114" s="312" t="e">
        <f t="shared" si="25"/>
        <v>#VALUE!</v>
      </c>
      <c r="N114" s="312" t="e">
        <f t="shared" si="26"/>
        <v>#VALUE!</v>
      </c>
      <c r="O114" s="312" t="e">
        <f t="shared" si="27"/>
        <v>#VALUE!</v>
      </c>
      <c r="P114" s="312" t="e">
        <f t="shared" si="28"/>
        <v>#VALUE!</v>
      </c>
      <c r="Q114" s="312" t="e">
        <f t="shared" si="29"/>
        <v>#VALUE!</v>
      </c>
      <c r="R114" s="312" t="e">
        <f t="shared" si="30"/>
        <v>#VALUE!</v>
      </c>
      <c r="S114" s="312" t="e">
        <f t="shared" si="31"/>
        <v>#VALUE!</v>
      </c>
      <c r="T114" s="312" t="e">
        <f t="shared" si="32"/>
        <v>#VALUE!</v>
      </c>
      <c r="U114" s="312" t="e">
        <f t="shared" si="33"/>
        <v>#VALUE!</v>
      </c>
      <c r="V114" s="312" t="e">
        <f t="shared" si="34"/>
        <v>#VALUE!</v>
      </c>
      <c r="W114" s="312" t="e">
        <f t="shared" si="35"/>
        <v>#VALUE!</v>
      </c>
      <c r="X114" s="312" t="e">
        <f t="shared" si="36"/>
        <v>#VALUE!</v>
      </c>
      <c r="Y114" s="312" t="e">
        <f t="shared" si="37"/>
        <v>#VALUE!</v>
      </c>
      <c r="Z114" s="312" t="e">
        <f t="shared" si="38"/>
        <v>#VALUE!</v>
      </c>
      <c r="AA114" s="308"/>
      <c r="AB114" s="307"/>
    </row>
    <row r="115" spans="1:28" ht="16.5" customHeight="1">
      <c r="A115" s="319">
        <f t="shared" si="0"/>
        <v>104</v>
      </c>
      <c r="B115" s="314" t="str">
        <f t="shared" si="21"/>
        <v/>
      </c>
      <c r="C115" s="321" t="str">
        <f t="shared" si="39"/>
        <v/>
      </c>
      <c r="D115" s="318" t="str">
        <f t="shared" si="40"/>
        <v/>
      </c>
      <c r="E115" s="320" t="e">
        <f t="shared" si="22"/>
        <v>#VALUE!</v>
      </c>
      <c r="F115" s="310"/>
      <c r="G115" s="310"/>
      <c r="H115" s="316">
        <f t="shared" si="23"/>
        <v>104</v>
      </c>
      <c r="I115" s="315">
        <f>'★R5.10.1以降【施設用】施設内療養者一覧'!B115</f>
        <v>0</v>
      </c>
      <c r="J115" s="314" t="str">
        <f>IF('★R5.10.1以降【施設用】施設内療養者一覧'!B115="","",MAX('★R5.10.1以降【施設用】施設内療養者一覧'!E115,$D$7))</f>
        <v/>
      </c>
      <c r="K115" s="313" t="str">
        <f>IF('★R5.10.1以降【施設用】施設内療養者一覧'!B115="","",MIN('★R5.10.1以降【施設用】施設内療養者一覧'!F115,$F$7,J115+14))</f>
        <v/>
      </c>
      <c r="L115" s="312" t="e">
        <f t="shared" si="24"/>
        <v>#VALUE!</v>
      </c>
      <c r="M115" s="312" t="e">
        <f t="shared" si="25"/>
        <v>#VALUE!</v>
      </c>
      <c r="N115" s="312" t="e">
        <f t="shared" si="26"/>
        <v>#VALUE!</v>
      </c>
      <c r="O115" s="312" t="e">
        <f t="shared" si="27"/>
        <v>#VALUE!</v>
      </c>
      <c r="P115" s="312" t="e">
        <f t="shared" si="28"/>
        <v>#VALUE!</v>
      </c>
      <c r="Q115" s="312" t="e">
        <f t="shared" si="29"/>
        <v>#VALUE!</v>
      </c>
      <c r="R115" s="312" t="e">
        <f t="shared" si="30"/>
        <v>#VALUE!</v>
      </c>
      <c r="S115" s="312" t="e">
        <f t="shared" si="31"/>
        <v>#VALUE!</v>
      </c>
      <c r="T115" s="312" t="e">
        <f t="shared" si="32"/>
        <v>#VALUE!</v>
      </c>
      <c r="U115" s="312" t="e">
        <f t="shared" si="33"/>
        <v>#VALUE!</v>
      </c>
      <c r="V115" s="312" t="e">
        <f t="shared" si="34"/>
        <v>#VALUE!</v>
      </c>
      <c r="W115" s="312" t="e">
        <f t="shared" si="35"/>
        <v>#VALUE!</v>
      </c>
      <c r="X115" s="312" t="e">
        <f t="shared" si="36"/>
        <v>#VALUE!</v>
      </c>
      <c r="Y115" s="312" t="e">
        <f t="shared" si="37"/>
        <v>#VALUE!</v>
      </c>
      <c r="Z115" s="312" t="e">
        <f t="shared" si="38"/>
        <v>#VALUE!</v>
      </c>
      <c r="AA115" s="308"/>
      <c r="AB115" s="307"/>
    </row>
    <row r="116" spans="1:28" ht="16.5" customHeight="1">
      <c r="A116" s="319">
        <f t="shared" si="0"/>
        <v>105</v>
      </c>
      <c r="B116" s="314" t="str">
        <f t="shared" si="21"/>
        <v/>
      </c>
      <c r="C116" s="321" t="str">
        <f t="shared" si="39"/>
        <v/>
      </c>
      <c r="D116" s="318" t="str">
        <f t="shared" si="40"/>
        <v/>
      </c>
      <c r="E116" s="320" t="e">
        <f t="shared" si="22"/>
        <v>#VALUE!</v>
      </c>
      <c r="F116" s="310"/>
      <c r="G116" s="310"/>
      <c r="H116" s="316">
        <f t="shared" si="23"/>
        <v>105</v>
      </c>
      <c r="I116" s="315">
        <f>'★R5.10.1以降【施設用】施設内療養者一覧'!B116</f>
        <v>0</v>
      </c>
      <c r="J116" s="314" t="str">
        <f>IF('★R5.10.1以降【施設用】施設内療養者一覧'!B116="","",MAX('★R5.10.1以降【施設用】施設内療養者一覧'!E116,$D$7))</f>
        <v/>
      </c>
      <c r="K116" s="313" t="str">
        <f>IF('★R5.10.1以降【施設用】施設内療養者一覧'!B116="","",MIN('★R5.10.1以降【施設用】施設内療養者一覧'!F116,$F$7,J116+14))</f>
        <v/>
      </c>
      <c r="L116" s="312" t="e">
        <f t="shared" si="24"/>
        <v>#VALUE!</v>
      </c>
      <c r="M116" s="312" t="e">
        <f t="shared" si="25"/>
        <v>#VALUE!</v>
      </c>
      <c r="N116" s="312" t="e">
        <f t="shared" si="26"/>
        <v>#VALUE!</v>
      </c>
      <c r="O116" s="312" t="e">
        <f t="shared" si="27"/>
        <v>#VALUE!</v>
      </c>
      <c r="P116" s="312" t="e">
        <f t="shared" si="28"/>
        <v>#VALUE!</v>
      </c>
      <c r="Q116" s="312" t="e">
        <f t="shared" si="29"/>
        <v>#VALUE!</v>
      </c>
      <c r="R116" s="312" t="e">
        <f t="shared" si="30"/>
        <v>#VALUE!</v>
      </c>
      <c r="S116" s="312" t="e">
        <f t="shared" si="31"/>
        <v>#VALUE!</v>
      </c>
      <c r="T116" s="312" t="e">
        <f t="shared" si="32"/>
        <v>#VALUE!</v>
      </c>
      <c r="U116" s="312" t="e">
        <f t="shared" si="33"/>
        <v>#VALUE!</v>
      </c>
      <c r="V116" s="312" t="e">
        <f t="shared" si="34"/>
        <v>#VALUE!</v>
      </c>
      <c r="W116" s="312" t="e">
        <f t="shared" si="35"/>
        <v>#VALUE!</v>
      </c>
      <c r="X116" s="312" t="e">
        <f t="shared" si="36"/>
        <v>#VALUE!</v>
      </c>
      <c r="Y116" s="312" t="e">
        <f t="shared" si="37"/>
        <v>#VALUE!</v>
      </c>
      <c r="Z116" s="312" t="e">
        <f t="shared" si="38"/>
        <v>#VALUE!</v>
      </c>
      <c r="AA116" s="308"/>
      <c r="AB116" s="307"/>
    </row>
    <row r="117" spans="1:28" ht="16.5" customHeight="1">
      <c r="A117" s="319">
        <f t="shared" si="0"/>
        <v>106</v>
      </c>
      <c r="B117" s="314" t="str">
        <f t="shared" si="21"/>
        <v/>
      </c>
      <c r="C117" s="321" t="str">
        <f t="shared" si="39"/>
        <v/>
      </c>
      <c r="D117" s="318" t="str">
        <f t="shared" si="40"/>
        <v/>
      </c>
      <c r="E117" s="320" t="e">
        <f t="shared" si="22"/>
        <v>#VALUE!</v>
      </c>
      <c r="F117" s="310"/>
      <c r="G117" s="310"/>
      <c r="H117" s="316">
        <f t="shared" si="23"/>
        <v>106</v>
      </c>
      <c r="I117" s="315">
        <f>'★R5.10.1以降【施設用】施設内療養者一覧'!B117</f>
        <v>0</v>
      </c>
      <c r="J117" s="314" t="str">
        <f>IF('★R5.10.1以降【施設用】施設内療養者一覧'!B117="","",MAX('★R5.10.1以降【施設用】施設内療養者一覧'!E117,$D$7))</f>
        <v/>
      </c>
      <c r="K117" s="313" t="str">
        <f>IF('★R5.10.1以降【施設用】施設内療養者一覧'!B117="","",MIN('★R5.10.1以降【施設用】施設内療養者一覧'!F117,$F$7,J117+14))</f>
        <v/>
      </c>
      <c r="L117" s="312" t="e">
        <f t="shared" si="24"/>
        <v>#VALUE!</v>
      </c>
      <c r="M117" s="312" t="e">
        <f t="shared" si="25"/>
        <v>#VALUE!</v>
      </c>
      <c r="N117" s="312" t="e">
        <f t="shared" si="26"/>
        <v>#VALUE!</v>
      </c>
      <c r="O117" s="312" t="e">
        <f t="shared" si="27"/>
        <v>#VALUE!</v>
      </c>
      <c r="P117" s="312" t="e">
        <f t="shared" si="28"/>
        <v>#VALUE!</v>
      </c>
      <c r="Q117" s="312" t="e">
        <f t="shared" si="29"/>
        <v>#VALUE!</v>
      </c>
      <c r="R117" s="312" t="e">
        <f t="shared" si="30"/>
        <v>#VALUE!</v>
      </c>
      <c r="S117" s="312" t="e">
        <f t="shared" si="31"/>
        <v>#VALUE!</v>
      </c>
      <c r="T117" s="312" t="e">
        <f t="shared" si="32"/>
        <v>#VALUE!</v>
      </c>
      <c r="U117" s="312" t="e">
        <f t="shared" si="33"/>
        <v>#VALUE!</v>
      </c>
      <c r="V117" s="312" t="e">
        <f t="shared" si="34"/>
        <v>#VALUE!</v>
      </c>
      <c r="W117" s="312" t="e">
        <f t="shared" si="35"/>
        <v>#VALUE!</v>
      </c>
      <c r="X117" s="312" t="e">
        <f t="shared" si="36"/>
        <v>#VALUE!</v>
      </c>
      <c r="Y117" s="312" t="e">
        <f t="shared" si="37"/>
        <v>#VALUE!</v>
      </c>
      <c r="Z117" s="312" t="e">
        <f t="shared" si="38"/>
        <v>#VALUE!</v>
      </c>
      <c r="AA117" s="308"/>
      <c r="AB117" s="307"/>
    </row>
    <row r="118" spans="1:28" ht="16.5" customHeight="1">
      <c r="A118" s="319">
        <f t="shared" si="0"/>
        <v>107</v>
      </c>
      <c r="B118" s="314" t="str">
        <f t="shared" si="21"/>
        <v/>
      </c>
      <c r="C118" s="321" t="str">
        <f t="shared" si="39"/>
        <v/>
      </c>
      <c r="D118" s="318" t="str">
        <f t="shared" si="40"/>
        <v/>
      </c>
      <c r="E118" s="320" t="e">
        <f t="shared" si="22"/>
        <v>#VALUE!</v>
      </c>
      <c r="F118" s="310"/>
      <c r="G118" s="310"/>
      <c r="H118" s="316">
        <f t="shared" si="23"/>
        <v>107</v>
      </c>
      <c r="I118" s="315">
        <f>'★R5.10.1以降【施設用】施設内療養者一覧'!B118</f>
        <v>0</v>
      </c>
      <c r="J118" s="314" t="str">
        <f>IF('★R5.10.1以降【施設用】施設内療養者一覧'!B118="","",MAX('★R5.10.1以降【施設用】施設内療養者一覧'!E118,$D$7))</f>
        <v/>
      </c>
      <c r="K118" s="313" t="str">
        <f>IF('★R5.10.1以降【施設用】施設内療養者一覧'!B118="","",MIN('★R5.10.1以降【施設用】施設内療養者一覧'!F118,$F$7,J118+14))</f>
        <v/>
      </c>
      <c r="L118" s="312" t="e">
        <f t="shared" si="24"/>
        <v>#VALUE!</v>
      </c>
      <c r="M118" s="312" t="e">
        <f t="shared" si="25"/>
        <v>#VALUE!</v>
      </c>
      <c r="N118" s="312" t="e">
        <f t="shared" si="26"/>
        <v>#VALUE!</v>
      </c>
      <c r="O118" s="312" t="e">
        <f t="shared" si="27"/>
        <v>#VALUE!</v>
      </c>
      <c r="P118" s="312" t="e">
        <f t="shared" si="28"/>
        <v>#VALUE!</v>
      </c>
      <c r="Q118" s="312" t="e">
        <f t="shared" si="29"/>
        <v>#VALUE!</v>
      </c>
      <c r="R118" s="312" t="e">
        <f t="shared" si="30"/>
        <v>#VALUE!</v>
      </c>
      <c r="S118" s="312" t="e">
        <f t="shared" si="31"/>
        <v>#VALUE!</v>
      </c>
      <c r="T118" s="312" t="e">
        <f t="shared" si="32"/>
        <v>#VALUE!</v>
      </c>
      <c r="U118" s="312" t="e">
        <f t="shared" si="33"/>
        <v>#VALUE!</v>
      </c>
      <c r="V118" s="312" t="e">
        <f t="shared" si="34"/>
        <v>#VALUE!</v>
      </c>
      <c r="W118" s="312" t="e">
        <f t="shared" si="35"/>
        <v>#VALUE!</v>
      </c>
      <c r="X118" s="312" t="e">
        <f t="shared" si="36"/>
        <v>#VALUE!</v>
      </c>
      <c r="Y118" s="312" t="e">
        <f t="shared" si="37"/>
        <v>#VALUE!</v>
      </c>
      <c r="Z118" s="312" t="e">
        <f t="shared" si="38"/>
        <v>#VALUE!</v>
      </c>
      <c r="AA118" s="308"/>
      <c r="AB118" s="307"/>
    </row>
    <row r="119" spans="1:28" ht="16.5" customHeight="1">
      <c r="A119" s="319">
        <f t="shared" si="0"/>
        <v>108</v>
      </c>
      <c r="B119" s="314" t="str">
        <f t="shared" si="21"/>
        <v/>
      </c>
      <c r="C119" s="321" t="str">
        <f t="shared" si="39"/>
        <v/>
      </c>
      <c r="D119" s="318" t="str">
        <f t="shared" si="40"/>
        <v/>
      </c>
      <c r="E119" s="320" t="e">
        <f t="shared" si="22"/>
        <v>#VALUE!</v>
      </c>
      <c r="F119" s="310"/>
      <c r="G119" s="310"/>
      <c r="H119" s="316">
        <f t="shared" si="23"/>
        <v>108</v>
      </c>
      <c r="I119" s="315">
        <f>'★R5.10.1以降【施設用】施設内療養者一覧'!B119</f>
        <v>0</v>
      </c>
      <c r="J119" s="314" t="str">
        <f>IF('★R5.10.1以降【施設用】施設内療養者一覧'!B119="","",MAX('★R5.10.1以降【施設用】施設内療養者一覧'!E119,$D$7))</f>
        <v/>
      </c>
      <c r="K119" s="313" t="str">
        <f>IF('★R5.10.1以降【施設用】施設内療養者一覧'!B119="","",MIN('★R5.10.1以降【施設用】施設内療養者一覧'!F119,$F$7,J119+14))</f>
        <v/>
      </c>
      <c r="L119" s="312" t="e">
        <f t="shared" si="24"/>
        <v>#VALUE!</v>
      </c>
      <c r="M119" s="312" t="e">
        <f t="shared" si="25"/>
        <v>#VALUE!</v>
      </c>
      <c r="N119" s="312" t="e">
        <f t="shared" si="26"/>
        <v>#VALUE!</v>
      </c>
      <c r="O119" s="312" t="e">
        <f t="shared" si="27"/>
        <v>#VALUE!</v>
      </c>
      <c r="P119" s="312" t="e">
        <f t="shared" si="28"/>
        <v>#VALUE!</v>
      </c>
      <c r="Q119" s="312" t="e">
        <f t="shared" si="29"/>
        <v>#VALUE!</v>
      </c>
      <c r="R119" s="312" t="e">
        <f t="shared" si="30"/>
        <v>#VALUE!</v>
      </c>
      <c r="S119" s="312" t="e">
        <f t="shared" si="31"/>
        <v>#VALUE!</v>
      </c>
      <c r="T119" s="312" t="e">
        <f t="shared" si="32"/>
        <v>#VALUE!</v>
      </c>
      <c r="U119" s="312" t="e">
        <f t="shared" si="33"/>
        <v>#VALUE!</v>
      </c>
      <c r="V119" s="312" t="e">
        <f t="shared" si="34"/>
        <v>#VALUE!</v>
      </c>
      <c r="W119" s="312" t="e">
        <f t="shared" si="35"/>
        <v>#VALUE!</v>
      </c>
      <c r="X119" s="312" t="e">
        <f t="shared" si="36"/>
        <v>#VALUE!</v>
      </c>
      <c r="Y119" s="312" t="e">
        <f t="shared" si="37"/>
        <v>#VALUE!</v>
      </c>
      <c r="Z119" s="312" t="e">
        <f t="shared" si="38"/>
        <v>#VALUE!</v>
      </c>
      <c r="AA119" s="308"/>
      <c r="AB119" s="307"/>
    </row>
    <row r="120" spans="1:28" ht="16.5" customHeight="1">
      <c r="A120" s="319">
        <f t="shared" si="0"/>
        <v>109</v>
      </c>
      <c r="B120" s="314" t="str">
        <f t="shared" si="21"/>
        <v/>
      </c>
      <c r="C120" s="321" t="str">
        <f t="shared" si="39"/>
        <v/>
      </c>
      <c r="D120" s="318" t="str">
        <f t="shared" si="40"/>
        <v/>
      </c>
      <c r="E120" s="320" t="e">
        <f t="shared" si="22"/>
        <v>#VALUE!</v>
      </c>
      <c r="F120" s="310"/>
      <c r="G120" s="310"/>
      <c r="H120" s="316">
        <f t="shared" si="23"/>
        <v>109</v>
      </c>
      <c r="I120" s="315">
        <f>'★R5.10.1以降【施設用】施設内療養者一覧'!B120</f>
        <v>0</v>
      </c>
      <c r="J120" s="314" t="str">
        <f>IF('★R5.10.1以降【施設用】施設内療養者一覧'!B120="","",MAX('★R5.10.1以降【施設用】施設内療養者一覧'!E120,$D$7))</f>
        <v/>
      </c>
      <c r="K120" s="313" t="str">
        <f>IF('★R5.10.1以降【施設用】施設内療養者一覧'!B120="","",MIN('★R5.10.1以降【施設用】施設内療養者一覧'!F120,$F$7,J120+14))</f>
        <v/>
      </c>
      <c r="L120" s="312" t="e">
        <f t="shared" si="24"/>
        <v>#VALUE!</v>
      </c>
      <c r="M120" s="312" t="e">
        <f t="shared" si="25"/>
        <v>#VALUE!</v>
      </c>
      <c r="N120" s="312" t="e">
        <f t="shared" si="26"/>
        <v>#VALUE!</v>
      </c>
      <c r="O120" s="312" t="e">
        <f t="shared" si="27"/>
        <v>#VALUE!</v>
      </c>
      <c r="P120" s="312" t="e">
        <f t="shared" si="28"/>
        <v>#VALUE!</v>
      </c>
      <c r="Q120" s="312" t="e">
        <f t="shared" si="29"/>
        <v>#VALUE!</v>
      </c>
      <c r="R120" s="312" t="e">
        <f t="shared" si="30"/>
        <v>#VALUE!</v>
      </c>
      <c r="S120" s="312" t="e">
        <f t="shared" si="31"/>
        <v>#VALUE!</v>
      </c>
      <c r="T120" s="312" t="e">
        <f t="shared" si="32"/>
        <v>#VALUE!</v>
      </c>
      <c r="U120" s="312" t="e">
        <f t="shared" si="33"/>
        <v>#VALUE!</v>
      </c>
      <c r="V120" s="312" t="e">
        <f t="shared" si="34"/>
        <v>#VALUE!</v>
      </c>
      <c r="W120" s="312" t="e">
        <f t="shared" si="35"/>
        <v>#VALUE!</v>
      </c>
      <c r="X120" s="312" t="e">
        <f t="shared" si="36"/>
        <v>#VALUE!</v>
      </c>
      <c r="Y120" s="312" t="e">
        <f t="shared" si="37"/>
        <v>#VALUE!</v>
      </c>
      <c r="Z120" s="312" t="e">
        <f t="shared" si="38"/>
        <v>#VALUE!</v>
      </c>
      <c r="AA120" s="308"/>
      <c r="AB120" s="307"/>
    </row>
    <row r="121" spans="1:28" ht="16.5" customHeight="1">
      <c r="A121" s="319">
        <f t="shared" si="0"/>
        <v>110</v>
      </c>
      <c r="B121" s="314" t="str">
        <f t="shared" si="21"/>
        <v/>
      </c>
      <c r="C121" s="321" t="str">
        <f t="shared" si="39"/>
        <v/>
      </c>
      <c r="D121" s="318" t="str">
        <f t="shared" si="40"/>
        <v/>
      </c>
      <c r="E121" s="320" t="e">
        <f t="shared" si="22"/>
        <v>#VALUE!</v>
      </c>
      <c r="F121" s="310"/>
      <c r="G121" s="310"/>
      <c r="H121" s="316">
        <f t="shared" si="23"/>
        <v>110</v>
      </c>
      <c r="I121" s="315">
        <f>'★R5.10.1以降【施設用】施設内療養者一覧'!B121</f>
        <v>0</v>
      </c>
      <c r="J121" s="314" t="str">
        <f>IF('★R5.10.1以降【施設用】施設内療養者一覧'!B121="","",MAX('★R5.10.1以降【施設用】施設内療養者一覧'!E121,$D$7))</f>
        <v/>
      </c>
      <c r="K121" s="313" t="str">
        <f>IF('★R5.10.1以降【施設用】施設内療養者一覧'!B121="","",MIN('★R5.10.1以降【施設用】施設内療養者一覧'!F121,$F$7,J121+14))</f>
        <v/>
      </c>
      <c r="L121" s="312" t="e">
        <f t="shared" si="24"/>
        <v>#VALUE!</v>
      </c>
      <c r="M121" s="312" t="e">
        <f t="shared" si="25"/>
        <v>#VALUE!</v>
      </c>
      <c r="N121" s="312" t="e">
        <f t="shared" si="26"/>
        <v>#VALUE!</v>
      </c>
      <c r="O121" s="312" t="e">
        <f t="shared" si="27"/>
        <v>#VALUE!</v>
      </c>
      <c r="P121" s="312" t="e">
        <f t="shared" si="28"/>
        <v>#VALUE!</v>
      </c>
      <c r="Q121" s="312" t="e">
        <f t="shared" si="29"/>
        <v>#VALUE!</v>
      </c>
      <c r="R121" s="312" t="e">
        <f t="shared" si="30"/>
        <v>#VALUE!</v>
      </c>
      <c r="S121" s="312" t="e">
        <f t="shared" si="31"/>
        <v>#VALUE!</v>
      </c>
      <c r="T121" s="312" t="e">
        <f t="shared" si="32"/>
        <v>#VALUE!</v>
      </c>
      <c r="U121" s="312" t="e">
        <f t="shared" si="33"/>
        <v>#VALUE!</v>
      </c>
      <c r="V121" s="312" t="e">
        <f t="shared" si="34"/>
        <v>#VALUE!</v>
      </c>
      <c r="W121" s="312" t="e">
        <f t="shared" si="35"/>
        <v>#VALUE!</v>
      </c>
      <c r="X121" s="312" t="e">
        <f t="shared" si="36"/>
        <v>#VALUE!</v>
      </c>
      <c r="Y121" s="312" t="e">
        <f t="shared" si="37"/>
        <v>#VALUE!</v>
      </c>
      <c r="Z121" s="312" t="e">
        <f t="shared" si="38"/>
        <v>#VALUE!</v>
      </c>
      <c r="AA121" s="308"/>
      <c r="AB121" s="307"/>
    </row>
    <row r="122" spans="1:28" ht="16.5" customHeight="1">
      <c r="A122" s="319">
        <f t="shared" si="0"/>
        <v>111</v>
      </c>
      <c r="B122" s="314" t="str">
        <f t="shared" si="21"/>
        <v/>
      </c>
      <c r="C122" s="321" t="str">
        <f t="shared" si="39"/>
        <v/>
      </c>
      <c r="D122" s="318" t="str">
        <f t="shared" si="40"/>
        <v/>
      </c>
      <c r="E122" s="320" t="e">
        <f t="shared" si="22"/>
        <v>#VALUE!</v>
      </c>
      <c r="F122" s="310"/>
      <c r="G122" s="310"/>
      <c r="H122" s="316">
        <f t="shared" si="23"/>
        <v>111</v>
      </c>
      <c r="I122" s="315">
        <f>'★R5.10.1以降【施設用】施設内療養者一覧'!B122</f>
        <v>0</v>
      </c>
      <c r="J122" s="314" t="str">
        <f>IF('★R5.10.1以降【施設用】施設内療養者一覧'!B122="","",MAX('★R5.10.1以降【施設用】施設内療養者一覧'!E122,$D$7))</f>
        <v/>
      </c>
      <c r="K122" s="313" t="str">
        <f>IF('★R5.10.1以降【施設用】施設内療養者一覧'!B122="","",MIN('★R5.10.1以降【施設用】施設内療養者一覧'!F122,$F$7,J122+14))</f>
        <v/>
      </c>
      <c r="L122" s="312" t="e">
        <f t="shared" si="24"/>
        <v>#VALUE!</v>
      </c>
      <c r="M122" s="312" t="e">
        <f t="shared" si="25"/>
        <v>#VALUE!</v>
      </c>
      <c r="N122" s="312" t="e">
        <f t="shared" si="26"/>
        <v>#VALUE!</v>
      </c>
      <c r="O122" s="312" t="e">
        <f t="shared" si="27"/>
        <v>#VALUE!</v>
      </c>
      <c r="P122" s="312" t="e">
        <f t="shared" si="28"/>
        <v>#VALUE!</v>
      </c>
      <c r="Q122" s="312" t="e">
        <f t="shared" si="29"/>
        <v>#VALUE!</v>
      </c>
      <c r="R122" s="312" t="e">
        <f t="shared" si="30"/>
        <v>#VALUE!</v>
      </c>
      <c r="S122" s="312" t="e">
        <f t="shared" si="31"/>
        <v>#VALUE!</v>
      </c>
      <c r="T122" s="312" t="e">
        <f t="shared" si="32"/>
        <v>#VALUE!</v>
      </c>
      <c r="U122" s="312" t="e">
        <f t="shared" si="33"/>
        <v>#VALUE!</v>
      </c>
      <c r="V122" s="312" t="e">
        <f t="shared" si="34"/>
        <v>#VALUE!</v>
      </c>
      <c r="W122" s="312" t="e">
        <f t="shared" si="35"/>
        <v>#VALUE!</v>
      </c>
      <c r="X122" s="312" t="e">
        <f t="shared" si="36"/>
        <v>#VALUE!</v>
      </c>
      <c r="Y122" s="312" t="e">
        <f t="shared" si="37"/>
        <v>#VALUE!</v>
      </c>
      <c r="Z122" s="312" t="e">
        <f t="shared" si="38"/>
        <v>#VALUE!</v>
      </c>
      <c r="AA122" s="308"/>
      <c r="AB122" s="307"/>
    </row>
    <row r="123" spans="1:28" ht="16.5" customHeight="1">
      <c r="A123" s="319">
        <f t="shared" si="0"/>
        <v>112</v>
      </c>
      <c r="B123" s="314" t="str">
        <f t="shared" si="21"/>
        <v/>
      </c>
      <c r="C123" s="321" t="str">
        <f t="shared" si="39"/>
        <v/>
      </c>
      <c r="D123" s="318" t="str">
        <f t="shared" si="40"/>
        <v/>
      </c>
      <c r="E123" s="320" t="e">
        <f t="shared" si="22"/>
        <v>#VALUE!</v>
      </c>
      <c r="F123" s="310"/>
      <c r="G123" s="310"/>
      <c r="H123" s="316">
        <f t="shared" si="23"/>
        <v>112</v>
      </c>
      <c r="I123" s="315">
        <f>'★R5.10.1以降【施設用】施設内療養者一覧'!B123</f>
        <v>0</v>
      </c>
      <c r="J123" s="314" t="str">
        <f>IF('★R5.10.1以降【施設用】施設内療養者一覧'!B123="","",MAX('★R5.10.1以降【施設用】施設内療養者一覧'!E123,$D$7))</f>
        <v/>
      </c>
      <c r="K123" s="313" t="str">
        <f>IF('★R5.10.1以降【施設用】施設内療養者一覧'!B123="","",MIN('★R5.10.1以降【施設用】施設内療養者一覧'!F123,$F$7,J123+14))</f>
        <v/>
      </c>
      <c r="L123" s="312" t="e">
        <f t="shared" si="24"/>
        <v>#VALUE!</v>
      </c>
      <c r="M123" s="312" t="e">
        <f t="shared" si="25"/>
        <v>#VALUE!</v>
      </c>
      <c r="N123" s="312" t="e">
        <f t="shared" si="26"/>
        <v>#VALUE!</v>
      </c>
      <c r="O123" s="312" t="e">
        <f t="shared" si="27"/>
        <v>#VALUE!</v>
      </c>
      <c r="P123" s="312" t="e">
        <f t="shared" si="28"/>
        <v>#VALUE!</v>
      </c>
      <c r="Q123" s="312" t="e">
        <f t="shared" si="29"/>
        <v>#VALUE!</v>
      </c>
      <c r="R123" s="312" t="e">
        <f t="shared" si="30"/>
        <v>#VALUE!</v>
      </c>
      <c r="S123" s="312" t="e">
        <f t="shared" si="31"/>
        <v>#VALUE!</v>
      </c>
      <c r="T123" s="312" t="e">
        <f t="shared" si="32"/>
        <v>#VALUE!</v>
      </c>
      <c r="U123" s="312" t="e">
        <f t="shared" si="33"/>
        <v>#VALUE!</v>
      </c>
      <c r="V123" s="312" t="e">
        <f t="shared" si="34"/>
        <v>#VALUE!</v>
      </c>
      <c r="W123" s="312" t="e">
        <f t="shared" si="35"/>
        <v>#VALUE!</v>
      </c>
      <c r="X123" s="312" t="e">
        <f t="shared" si="36"/>
        <v>#VALUE!</v>
      </c>
      <c r="Y123" s="312" t="e">
        <f t="shared" si="37"/>
        <v>#VALUE!</v>
      </c>
      <c r="Z123" s="312" t="e">
        <f t="shared" si="38"/>
        <v>#VALUE!</v>
      </c>
      <c r="AA123" s="308"/>
      <c r="AB123" s="307"/>
    </row>
    <row r="124" spans="1:28" ht="16.5" customHeight="1">
      <c r="A124" s="319">
        <f t="shared" si="0"/>
        <v>113</v>
      </c>
      <c r="B124" s="314" t="str">
        <f t="shared" si="21"/>
        <v/>
      </c>
      <c r="C124" s="321" t="str">
        <f t="shared" si="39"/>
        <v/>
      </c>
      <c r="D124" s="318" t="str">
        <f t="shared" si="40"/>
        <v/>
      </c>
      <c r="E124" s="320" t="e">
        <f t="shared" si="22"/>
        <v>#VALUE!</v>
      </c>
      <c r="F124" s="310"/>
      <c r="G124" s="310"/>
      <c r="H124" s="316">
        <f t="shared" si="23"/>
        <v>113</v>
      </c>
      <c r="I124" s="315">
        <f>'★R5.10.1以降【施設用】施設内療養者一覧'!B124</f>
        <v>0</v>
      </c>
      <c r="J124" s="314" t="str">
        <f>IF('★R5.10.1以降【施設用】施設内療養者一覧'!B124="","",MAX('★R5.10.1以降【施設用】施設内療養者一覧'!E124,$D$7))</f>
        <v/>
      </c>
      <c r="K124" s="313" t="str">
        <f>IF('★R5.10.1以降【施設用】施設内療養者一覧'!B124="","",MIN('★R5.10.1以降【施設用】施設内療養者一覧'!F124,$F$7,J124+14))</f>
        <v/>
      </c>
      <c r="L124" s="312" t="e">
        <f t="shared" si="24"/>
        <v>#VALUE!</v>
      </c>
      <c r="M124" s="312" t="e">
        <f t="shared" si="25"/>
        <v>#VALUE!</v>
      </c>
      <c r="N124" s="312" t="e">
        <f t="shared" si="26"/>
        <v>#VALUE!</v>
      </c>
      <c r="O124" s="312" t="e">
        <f t="shared" si="27"/>
        <v>#VALUE!</v>
      </c>
      <c r="P124" s="312" t="e">
        <f t="shared" si="28"/>
        <v>#VALUE!</v>
      </c>
      <c r="Q124" s="312" t="e">
        <f t="shared" si="29"/>
        <v>#VALUE!</v>
      </c>
      <c r="R124" s="312" t="e">
        <f t="shared" si="30"/>
        <v>#VALUE!</v>
      </c>
      <c r="S124" s="312" t="e">
        <f t="shared" si="31"/>
        <v>#VALUE!</v>
      </c>
      <c r="T124" s="312" t="e">
        <f t="shared" si="32"/>
        <v>#VALUE!</v>
      </c>
      <c r="U124" s="312" t="e">
        <f t="shared" si="33"/>
        <v>#VALUE!</v>
      </c>
      <c r="V124" s="312" t="e">
        <f t="shared" si="34"/>
        <v>#VALUE!</v>
      </c>
      <c r="W124" s="312" t="e">
        <f t="shared" si="35"/>
        <v>#VALUE!</v>
      </c>
      <c r="X124" s="312" t="e">
        <f t="shared" si="36"/>
        <v>#VALUE!</v>
      </c>
      <c r="Y124" s="312" t="e">
        <f t="shared" si="37"/>
        <v>#VALUE!</v>
      </c>
      <c r="Z124" s="312" t="e">
        <f t="shared" si="38"/>
        <v>#VALUE!</v>
      </c>
      <c r="AA124" s="308"/>
      <c r="AB124" s="307"/>
    </row>
    <row r="125" spans="1:28" ht="16.5" customHeight="1">
      <c r="A125" s="319">
        <f t="shared" si="0"/>
        <v>114</v>
      </c>
      <c r="B125" s="314" t="str">
        <f t="shared" si="21"/>
        <v/>
      </c>
      <c r="C125" s="321" t="str">
        <f t="shared" si="39"/>
        <v/>
      </c>
      <c r="D125" s="318" t="str">
        <f t="shared" si="40"/>
        <v/>
      </c>
      <c r="E125" s="320" t="e">
        <f t="shared" si="22"/>
        <v>#VALUE!</v>
      </c>
      <c r="F125" s="310"/>
      <c r="G125" s="310"/>
      <c r="H125" s="316">
        <f t="shared" si="23"/>
        <v>114</v>
      </c>
      <c r="I125" s="315">
        <f>'★R5.10.1以降【施設用】施設内療養者一覧'!B125</f>
        <v>0</v>
      </c>
      <c r="J125" s="314" t="str">
        <f>IF('★R5.10.1以降【施設用】施設内療養者一覧'!B125="","",MAX('★R5.10.1以降【施設用】施設内療養者一覧'!E125,$D$7))</f>
        <v/>
      </c>
      <c r="K125" s="313" t="str">
        <f>IF('★R5.10.1以降【施設用】施設内療養者一覧'!B125="","",MIN('★R5.10.1以降【施設用】施設内療養者一覧'!F125,$F$7,J125+14))</f>
        <v/>
      </c>
      <c r="L125" s="312" t="e">
        <f t="shared" si="24"/>
        <v>#VALUE!</v>
      </c>
      <c r="M125" s="312" t="e">
        <f t="shared" si="25"/>
        <v>#VALUE!</v>
      </c>
      <c r="N125" s="312" t="e">
        <f t="shared" si="26"/>
        <v>#VALUE!</v>
      </c>
      <c r="O125" s="312" t="e">
        <f t="shared" si="27"/>
        <v>#VALUE!</v>
      </c>
      <c r="P125" s="312" t="e">
        <f t="shared" si="28"/>
        <v>#VALUE!</v>
      </c>
      <c r="Q125" s="312" t="e">
        <f t="shared" si="29"/>
        <v>#VALUE!</v>
      </c>
      <c r="R125" s="312" t="e">
        <f t="shared" si="30"/>
        <v>#VALUE!</v>
      </c>
      <c r="S125" s="312" t="e">
        <f t="shared" si="31"/>
        <v>#VALUE!</v>
      </c>
      <c r="T125" s="312" t="e">
        <f t="shared" si="32"/>
        <v>#VALUE!</v>
      </c>
      <c r="U125" s="312" t="e">
        <f t="shared" si="33"/>
        <v>#VALUE!</v>
      </c>
      <c r="V125" s="312" t="e">
        <f t="shared" si="34"/>
        <v>#VALUE!</v>
      </c>
      <c r="W125" s="312" t="e">
        <f t="shared" si="35"/>
        <v>#VALUE!</v>
      </c>
      <c r="X125" s="312" t="e">
        <f t="shared" si="36"/>
        <v>#VALUE!</v>
      </c>
      <c r="Y125" s="312" t="e">
        <f t="shared" si="37"/>
        <v>#VALUE!</v>
      </c>
      <c r="Z125" s="312" t="e">
        <f t="shared" si="38"/>
        <v>#VALUE!</v>
      </c>
      <c r="AA125" s="308"/>
      <c r="AB125" s="307"/>
    </row>
    <row r="126" spans="1:28" ht="16.5" customHeight="1">
      <c r="A126" s="319">
        <f t="shared" si="0"/>
        <v>115</v>
      </c>
      <c r="B126" s="314" t="str">
        <f t="shared" si="21"/>
        <v/>
      </c>
      <c r="C126" s="321" t="str">
        <f t="shared" si="39"/>
        <v/>
      </c>
      <c r="D126" s="318" t="str">
        <f t="shared" si="40"/>
        <v/>
      </c>
      <c r="E126" s="320" t="e">
        <f t="shared" si="22"/>
        <v>#VALUE!</v>
      </c>
      <c r="F126" s="310"/>
      <c r="G126" s="310"/>
      <c r="H126" s="316">
        <f t="shared" si="23"/>
        <v>115</v>
      </c>
      <c r="I126" s="315">
        <f>'★R5.10.1以降【施設用】施設内療養者一覧'!B126</f>
        <v>0</v>
      </c>
      <c r="J126" s="314" t="str">
        <f>IF('★R5.10.1以降【施設用】施設内療養者一覧'!B126="","",MAX('★R5.10.1以降【施設用】施設内療養者一覧'!E126,$D$7))</f>
        <v/>
      </c>
      <c r="K126" s="313" t="str">
        <f>IF('★R5.10.1以降【施設用】施設内療養者一覧'!B126="","",MIN('★R5.10.1以降【施設用】施設内療養者一覧'!F126,$F$7,J126+14))</f>
        <v/>
      </c>
      <c r="L126" s="312" t="e">
        <f t="shared" si="24"/>
        <v>#VALUE!</v>
      </c>
      <c r="M126" s="312" t="e">
        <f t="shared" si="25"/>
        <v>#VALUE!</v>
      </c>
      <c r="N126" s="312" t="e">
        <f t="shared" si="26"/>
        <v>#VALUE!</v>
      </c>
      <c r="O126" s="312" t="e">
        <f t="shared" si="27"/>
        <v>#VALUE!</v>
      </c>
      <c r="P126" s="312" t="e">
        <f t="shared" si="28"/>
        <v>#VALUE!</v>
      </c>
      <c r="Q126" s="312" t="e">
        <f t="shared" si="29"/>
        <v>#VALUE!</v>
      </c>
      <c r="R126" s="312" t="e">
        <f t="shared" si="30"/>
        <v>#VALUE!</v>
      </c>
      <c r="S126" s="312" t="e">
        <f t="shared" si="31"/>
        <v>#VALUE!</v>
      </c>
      <c r="T126" s="312" t="e">
        <f t="shared" si="32"/>
        <v>#VALUE!</v>
      </c>
      <c r="U126" s="312" t="e">
        <f t="shared" si="33"/>
        <v>#VALUE!</v>
      </c>
      <c r="V126" s="312" t="e">
        <f t="shared" si="34"/>
        <v>#VALUE!</v>
      </c>
      <c r="W126" s="312" t="e">
        <f t="shared" si="35"/>
        <v>#VALUE!</v>
      </c>
      <c r="X126" s="312" t="e">
        <f t="shared" si="36"/>
        <v>#VALUE!</v>
      </c>
      <c r="Y126" s="312" t="e">
        <f t="shared" si="37"/>
        <v>#VALUE!</v>
      </c>
      <c r="Z126" s="312" t="e">
        <f t="shared" si="38"/>
        <v>#VALUE!</v>
      </c>
      <c r="AA126" s="308"/>
      <c r="AB126" s="307"/>
    </row>
    <row r="127" spans="1:28" ht="16.5" customHeight="1">
      <c r="A127" s="319">
        <f t="shared" si="0"/>
        <v>116</v>
      </c>
      <c r="B127" s="314" t="str">
        <f t="shared" si="21"/>
        <v/>
      </c>
      <c r="C127" s="321" t="str">
        <f t="shared" si="39"/>
        <v/>
      </c>
      <c r="D127" s="318" t="str">
        <f t="shared" si="40"/>
        <v/>
      </c>
      <c r="E127" s="320" t="e">
        <f t="shared" si="22"/>
        <v>#VALUE!</v>
      </c>
      <c r="F127" s="310"/>
      <c r="G127" s="310"/>
      <c r="H127" s="316">
        <f t="shared" si="23"/>
        <v>116</v>
      </c>
      <c r="I127" s="315">
        <f>'★R5.10.1以降【施設用】施設内療養者一覧'!B127</f>
        <v>0</v>
      </c>
      <c r="J127" s="314" t="str">
        <f>IF('★R5.10.1以降【施設用】施設内療養者一覧'!B127="","",MAX('★R5.10.1以降【施設用】施設内療養者一覧'!E127,$D$7))</f>
        <v/>
      </c>
      <c r="K127" s="313" t="str">
        <f>IF('★R5.10.1以降【施設用】施設内療養者一覧'!B127="","",MIN('★R5.10.1以降【施設用】施設内療養者一覧'!F127,$F$7,J127+14))</f>
        <v/>
      </c>
      <c r="L127" s="312" t="e">
        <f t="shared" si="24"/>
        <v>#VALUE!</v>
      </c>
      <c r="M127" s="312" t="e">
        <f t="shared" si="25"/>
        <v>#VALUE!</v>
      </c>
      <c r="N127" s="312" t="e">
        <f t="shared" si="26"/>
        <v>#VALUE!</v>
      </c>
      <c r="O127" s="312" t="e">
        <f t="shared" si="27"/>
        <v>#VALUE!</v>
      </c>
      <c r="P127" s="312" t="e">
        <f t="shared" si="28"/>
        <v>#VALUE!</v>
      </c>
      <c r="Q127" s="312" t="e">
        <f t="shared" si="29"/>
        <v>#VALUE!</v>
      </c>
      <c r="R127" s="312" t="e">
        <f t="shared" si="30"/>
        <v>#VALUE!</v>
      </c>
      <c r="S127" s="312" t="e">
        <f t="shared" si="31"/>
        <v>#VALUE!</v>
      </c>
      <c r="T127" s="312" t="e">
        <f t="shared" si="32"/>
        <v>#VALUE!</v>
      </c>
      <c r="U127" s="312" t="e">
        <f t="shared" si="33"/>
        <v>#VALUE!</v>
      </c>
      <c r="V127" s="312" t="e">
        <f t="shared" si="34"/>
        <v>#VALUE!</v>
      </c>
      <c r="W127" s="312" t="e">
        <f t="shared" si="35"/>
        <v>#VALUE!</v>
      </c>
      <c r="X127" s="312" t="e">
        <f t="shared" si="36"/>
        <v>#VALUE!</v>
      </c>
      <c r="Y127" s="312" t="e">
        <f t="shared" si="37"/>
        <v>#VALUE!</v>
      </c>
      <c r="Z127" s="312" t="e">
        <f t="shared" si="38"/>
        <v>#VALUE!</v>
      </c>
      <c r="AA127" s="308"/>
      <c r="AB127" s="307"/>
    </row>
    <row r="128" spans="1:28" ht="16.5" customHeight="1">
      <c r="A128" s="319">
        <f t="shared" si="0"/>
        <v>117</v>
      </c>
      <c r="B128" s="314" t="str">
        <f t="shared" si="21"/>
        <v/>
      </c>
      <c r="C128" s="321" t="str">
        <f t="shared" si="39"/>
        <v/>
      </c>
      <c r="D128" s="318" t="str">
        <f t="shared" si="40"/>
        <v/>
      </c>
      <c r="E128" s="320" t="e">
        <f t="shared" si="22"/>
        <v>#VALUE!</v>
      </c>
      <c r="F128" s="310"/>
      <c r="G128" s="310"/>
      <c r="H128" s="316">
        <f t="shared" si="23"/>
        <v>117</v>
      </c>
      <c r="I128" s="315">
        <f>'★R5.10.1以降【施設用】施設内療養者一覧'!B128</f>
        <v>0</v>
      </c>
      <c r="J128" s="314" t="str">
        <f>IF('★R5.10.1以降【施設用】施設内療養者一覧'!B128="","",MAX('★R5.10.1以降【施設用】施設内療養者一覧'!E128,$D$7))</f>
        <v/>
      </c>
      <c r="K128" s="313" t="str">
        <f>IF('★R5.10.1以降【施設用】施設内療養者一覧'!B128="","",MIN('★R5.10.1以降【施設用】施設内療養者一覧'!F128,$F$7,J128+14))</f>
        <v/>
      </c>
      <c r="L128" s="312" t="e">
        <f t="shared" si="24"/>
        <v>#VALUE!</v>
      </c>
      <c r="M128" s="312" t="e">
        <f t="shared" si="25"/>
        <v>#VALUE!</v>
      </c>
      <c r="N128" s="312" t="e">
        <f t="shared" si="26"/>
        <v>#VALUE!</v>
      </c>
      <c r="O128" s="312" t="e">
        <f t="shared" si="27"/>
        <v>#VALUE!</v>
      </c>
      <c r="P128" s="312" t="e">
        <f t="shared" si="28"/>
        <v>#VALUE!</v>
      </c>
      <c r="Q128" s="312" t="e">
        <f t="shared" si="29"/>
        <v>#VALUE!</v>
      </c>
      <c r="R128" s="312" t="e">
        <f t="shared" si="30"/>
        <v>#VALUE!</v>
      </c>
      <c r="S128" s="312" t="e">
        <f t="shared" si="31"/>
        <v>#VALUE!</v>
      </c>
      <c r="T128" s="312" t="e">
        <f t="shared" si="32"/>
        <v>#VALUE!</v>
      </c>
      <c r="U128" s="312" t="e">
        <f t="shared" si="33"/>
        <v>#VALUE!</v>
      </c>
      <c r="V128" s="312" t="e">
        <f t="shared" si="34"/>
        <v>#VALUE!</v>
      </c>
      <c r="W128" s="312" t="e">
        <f t="shared" si="35"/>
        <v>#VALUE!</v>
      </c>
      <c r="X128" s="312" t="e">
        <f t="shared" si="36"/>
        <v>#VALUE!</v>
      </c>
      <c r="Y128" s="312" t="e">
        <f t="shared" si="37"/>
        <v>#VALUE!</v>
      </c>
      <c r="Z128" s="312" t="e">
        <f t="shared" si="38"/>
        <v>#VALUE!</v>
      </c>
      <c r="AA128" s="308"/>
      <c r="AB128" s="307"/>
    </row>
    <row r="129" spans="1:28" ht="16.5" customHeight="1">
      <c r="A129" s="319">
        <f t="shared" si="0"/>
        <v>118</v>
      </c>
      <c r="B129" s="314" t="str">
        <f t="shared" si="21"/>
        <v/>
      </c>
      <c r="C129" s="321" t="str">
        <f t="shared" si="39"/>
        <v/>
      </c>
      <c r="D129" s="318" t="str">
        <f t="shared" si="40"/>
        <v/>
      </c>
      <c r="E129" s="320" t="e">
        <f t="shared" si="22"/>
        <v>#VALUE!</v>
      </c>
      <c r="F129" s="310"/>
      <c r="G129" s="310"/>
      <c r="H129" s="316">
        <f t="shared" si="23"/>
        <v>118</v>
      </c>
      <c r="I129" s="315">
        <f>'★R5.10.1以降【施設用】施設内療養者一覧'!B129</f>
        <v>0</v>
      </c>
      <c r="J129" s="314" t="str">
        <f>IF('★R5.10.1以降【施設用】施設内療養者一覧'!B129="","",MAX('★R5.10.1以降【施設用】施設内療養者一覧'!E129,$D$7))</f>
        <v/>
      </c>
      <c r="K129" s="313" t="str">
        <f>IF('★R5.10.1以降【施設用】施設内療養者一覧'!B129="","",MIN('★R5.10.1以降【施設用】施設内療養者一覧'!F129,$F$7,J129+14))</f>
        <v/>
      </c>
      <c r="L129" s="312" t="e">
        <f t="shared" si="24"/>
        <v>#VALUE!</v>
      </c>
      <c r="M129" s="312" t="e">
        <f t="shared" si="25"/>
        <v>#VALUE!</v>
      </c>
      <c r="N129" s="312" t="e">
        <f t="shared" si="26"/>
        <v>#VALUE!</v>
      </c>
      <c r="O129" s="312" t="e">
        <f t="shared" si="27"/>
        <v>#VALUE!</v>
      </c>
      <c r="P129" s="312" t="e">
        <f t="shared" si="28"/>
        <v>#VALUE!</v>
      </c>
      <c r="Q129" s="312" t="e">
        <f t="shared" si="29"/>
        <v>#VALUE!</v>
      </c>
      <c r="R129" s="312" t="e">
        <f t="shared" si="30"/>
        <v>#VALUE!</v>
      </c>
      <c r="S129" s="312" t="e">
        <f t="shared" si="31"/>
        <v>#VALUE!</v>
      </c>
      <c r="T129" s="312" t="e">
        <f t="shared" si="32"/>
        <v>#VALUE!</v>
      </c>
      <c r="U129" s="312" t="e">
        <f t="shared" si="33"/>
        <v>#VALUE!</v>
      </c>
      <c r="V129" s="312" t="e">
        <f t="shared" si="34"/>
        <v>#VALUE!</v>
      </c>
      <c r="W129" s="312" t="e">
        <f t="shared" si="35"/>
        <v>#VALUE!</v>
      </c>
      <c r="X129" s="312" t="e">
        <f t="shared" si="36"/>
        <v>#VALUE!</v>
      </c>
      <c r="Y129" s="312" t="e">
        <f t="shared" si="37"/>
        <v>#VALUE!</v>
      </c>
      <c r="Z129" s="312" t="e">
        <f t="shared" si="38"/>
        <v>#VALUE!</v>
      </c>
      <c r="AA129" s="308"/>
      <c r="AB129" s="307"/>
    </row>
    <row r="130" spans="1:28" ht="16.5" customHeight="1">
      <c r="A130" s="319">
        <f t="shared" si="0"/>
        <v>119</v>
      </c>
      <c r="B130" s="314" t="str">
        <f t="shared" si="21"/>
        <v/>
      </c>
      <c r="C130" s="321" t="str">
        <f t="shared" si="39"/>
        <v/>
      </c>
      <c r="D130" s="318" t="str">
        <f t="shared" si="40"/>
        <v/>
      </c>
      <c r="E130" s="320" t="e">
        <f t="shared" si="22"/>
        <v>#VALUE!</v>
      </c>
      <c r="F130" s="310"/>
      <c r="G130" s="310"/>
      <c r="H130" s="316">
        <f t="shared" si="23"/>
        <v>119</v>
      </c>
      <c r="I130" s="315">
        <f>'★R5.10.1以降【施設用】施設内療養者一覧'!B130</f>
        <v>0</v>
      </c>
      <c r="J130" s="314" t="str">
        <f>IF('★R5.10.1以降【施設用】施設内療養者一覧'!B130="","",MAX('★R5.10.1以降【施設用】施設内療養者一覧'!E130,$D$7))</f>
        <v/>
      </c>
      <c r="K130" s="313" t="str">
        <f>IF('★R5.10.1以降【施設用】施設内療養者一覧'!B130="","",MIN('★R5.10.1以降【施設用】施設内療養者一覧'!F130,$F$7,J130+14))</f>
        <v/>
      </c>
      <c r="L130" s="312" t="e">
        <f t="shared" si="24"/>
        <v>#VALUE!</v>
      </c>
      <c r="M130" s="312" t="e">
        <f t="shared" si="25"/>
        <v>#VALUE!</v>
      </c>
      <c r="N130" s="312" t="e">
        <f t="shared" si="26"/>
        <v>#VALUE!</v>
      </c>
      <c r="O130" s="312" t="e">
        <f t="shared" si="27"/>
        <v>#VALUE!</v>
      </c>
      <c r="P130" s="312" t="e">
        <f t="shared" si="28"/>
        <v>#VALUE!</v>
      </c>
      <c r="Q130" s="312" t="e">
        <f t="shared" si="29"/>
        <v>#VALUE!</v>
      </c>
      <c r="R130" s="312" t="e">
        <f t="shared" si="30"/>
        <v>#VALUE!</v>
      </c>
      <c r="S130" s="312" t="e">
        <f t="shared" si="31"/>
        <v>#VALUE!</v>
      </c>
      <c r="T130" s="312" t="e">
        <f t="shared" si="32"/>
        <v>#VALUE!</v>
      </c>
      <c r="U130" s="312" t="e">
        <f t="shared" si="33"/>
        <v>#VALUE!</v>
      </c>
      <c r="V130" s="312" t="e">
        <f t="shared" si="34"/>
        <v>#VALUE!</v>
      </c>
      <c r="W130" s="312" t="e">
        <f t="shared" si="35"/>
        <v>#VALUE!</v>
      </c>
      <c r="X130" s="312" t="e">
        <f t="shared" si="36"/>
        <v>#VALUE!</v>
      </c>
      <c r="Y130" s="312" t="e">
        <f t="shared" si="37"/>
        <v>#VALUE!</v>
      </c>
      <c r="Z130" s="312" t="e">
        <f t="shared" si="38"/>
        <v>#VALUE!</v>
      </c>
      <c r="AA130" s="308"/>
      <c r="AB130" s="307"/>
    </row>
    <row r="131" spans="1:28" ht="16.5" customHeight="1">
      <c r="A131" s="319">
        <f t="shared" si="0"/>
        <v>120</v>
      </c>
      <c r="B131" s="314" t="str">
        <f t="shared" si="21"/>
        <v/>
      </c>
      <c r="C131" s="321" t="str">
        <f t="shared" si="39"/>
        <v/>
      </c>
      <c r="D131" s="318" t="str">
        <f t="shared" si="40"/>
        <v/>
      </c>
      <c r="E131" s="320" t="e">
        <f t="shared" si="22"/>
        <v>#VALUE!</v>
      </c>
      <c r="F131" s="310"/>
      <c r="G131" s="310"/>
      <c r="H131" s="316">
        <f t="shared" si="23"/>
        <v>120</v>
      </c>
      <c r="I131" s="315">
        <f>'★R5.10.1以降【施設用】施設内療養者一覧'!B131</f>
        <v>0</v>
      </c>
      <c r="J131" s="314" t="str">
        <f>IF('★R5.10.1以降【施設用】施設内療養者一覧'!B131="","",MAX('★R5.10.1以降【施設用】施設内療養者一覧'!E131,$D$7))</f>
        <v/>
      </c>
      <c r="K131" s="313" t="str">
        <f>IF('★R5.10.1以降【施設用】施設内療養者一覧'!B131="","",MIN('★R5.10.1以降【施設用】施設内療養者一覧'!F131,$F$7,J131+14))</f>
        <v/>
      </c>
      <c r="L131" s="312" t="e">
        <f t="shared" si="24"/>
        <v>#VALUE!</v>
      </c>
      <c r="M131" s="312" t="e">
        <f t="shared" si="25"/>
        <v>#VALUE!</v>
      </c>
      <c r="N131" s="312" t="e">
        <f t="shared" si="26"/>
        <v>#VALUE!</v>
      </c>
      <c r="O131" s="312" t="e">
        <f t="shared" si="27"/>
        <v>#VALUE!</v>
      </c>
      <c r="P131" s="312" t="e">
        <f t="shared" si="28"/>
        <v>#VALUE!</v>
      </c>
      <c r="Q131" s="312" t="e">
        <f t="shared" si="29"/>
        <v>#VALUE!</v>
      </c>
      <c r="R131" s="312" t="e">
        <f t="shared" si="30"/>
        <v>#VALUE!</v>
      </c>
      <c r="S131" s="312" t="e">
        <f t="shared" si="31"/>
        <v>#VALUE!</v>
      </c>
      <c r="T131" s="312" t="e">
        <f t="shared" si="32"/>
        <v>#VALUE!</v>
      </c>
      <c r="U131" s="312" t="e">
        <f t="shared" si="33"/>
        <v>#VALUE!</v>
      </c>
      <c r="V131" s="312" t="e">
        <f t="shared" si="34"/>
        <v>#VALUE!</v>
      </c>
      <c r="W131" s="312" t="e">
        <f t="shared" si="35"/>
        <v>#VALUE!</v>
      </c>
      <c r="X131" s="312" t="e">
        <f t="shared" si="36"/>
        <v>#VALUE!</v>
      </c>
      <c r="Y131" s="312" t="e">
        <f t="shared" si="37"/>
        <v>#VALUE!</v>
      </c>
      <c r="Z131" s="312" t="e">
        <f t="shared" si="38"/>
        <v>#VALUE!</v>
      </c>
      <c r="AA131" s="308"/>
      <c r="AB131" s="307"/>
    </row>
    <row r="132" spans="1:28" ht="16.5" customHeight="1">
      <c r="A132" s="319">
        <f t="shared" si="0"/>
        <v>121</v>
      </c>
      <c r="B132" s="314" t="str">
        <f t="shared" si="21"/>
        <v/>
      </c>
      <c r="C132" s="321" t="str">
        <f t="shared" si="39"/>
        <v/>
      </c>
      <c r="D132" s="318" t="str">
        <f t="shared" si="40"/>
        <v/>
      </c>
      <c r="E132" s="320" t="e">
        <f t="shared" si="22"/>
        <v>#VALUE!</v>
      </c>
      <c r="F132" s="310"/>
      <c r="G132" s="310"/>
      <c r="H132" s="316">
        <f t="shared" si="23"/>
        <v>121</v>
      </c>
      <c r="I132" s="315">
        <f>'★R5.10.1以降【施設用】施設内療養者一覧'!B132</f>
        <v>0</v>
      </c>
      <c r="J132" s="314" t="str">
        <f>IF('★R5.10.1以降【施設用】施設内療養者一覧'!B132="","",MAX('★R5.10.1以降【施設用】施設内療養者一覧'!E132,$D$7))</f>
        <v/>
      </c>
      <c r="K132" s="313" t="str">
        <f>IF('★R5.10.1以降【施設用】施設内療養者一覧'!B132="","",MIN('★R5.10.1以降【施設用】施設内療養者一覧'!F132,$F$7,J132+14))</f>
        <v/>
      </c>
      <c r="L132" s="312" t="e">
        <f t="shared" si="24"/>
        <v>#VALUE!</v>
      </c>
      <c r="M132" s="312" t="e">
        <f t="shared" si="25"/>
        <v>#VALUE!</v>
      </c>
      <c r="N132" s="312" t="e">
        <f t="shared" si="26"/>
        <v>#VALUE!</v>
      </c>
      <c r="O132" s="312" t="e">
        <f t="shared" si="27"/>
        <v>#VALUE!</v>
      </c>
      <c r="P132" s="312" t="e">
        <f t="shared" si="28"/>
        <v>#VALUE!</v>
      </c>
      <c r="Q132" s="312" t="e">
        <f t="shared" si="29"/>
        <v>#VALUE!</v>
      </c>
      <c r="R132" s="312" t="e">
        <f t="shared" si="30"/>
        <v>#VALUE!</v>
      </c>
      <c r="S132" s="312" t="e">
        <f t="shared" si="31"/>
        <v>#VALUE!</v>
      </c>
      <c r="T132" s="312" t="e">
        <f t="shared" si="32"/>
        <v>#VALUE!</v>
      </c>
      <c r="U132" s="312" t="e">
        <f t="shared" si="33"/>
        <v>#VALUE!</v>
      </c>
      <c r="V132" s="312" t="e">
        <f t="shared" si="34"/>
        <v>#VALUE!</v>
      </c>
      <c r="W132" s="312" t="e">
        <f t="shared" si="35"/>
        <v>#VALUE!</v>
      </c>
      <c r="X132" s="312" t="e">
        <f t="shared" si="36"/>
        <v>#VALUE!</v>
      </c>
      <c r="Y132" s="312" t="e">
        <f t="shared" si="37"/>
        <v>#VALUE!</v>
      </c>
      <c r="Z132" s="312" t="e">
        <f t="shared" si="38"/>
        <v>#VALUE!</v>
      </c>
      <c r="AA132" s="308"/>
      <c r="AB132" s="307"/>
    </row>
    <row r="133" spans="1:28" ht="16.5" customHeight="1">
      <c r="A133" s="319">
        <f t="shared" si="0"/>
        <v>122</v>
      </c>
      <c r="B133" s="314" t="str">
        <f t="shared" si="21"/>
        <v/>
      </c>
      <c r="C133" s="321" t="str">
        <f t="shared" si="39"/>
        <v/>
      </c>
      <c r="D133" s="318" t="str">
        <f t="shared" si="40"/>
        <v/>
      </c>
      <c r="E133" s="320" t="e">
        <f t="shared" si="22"/>
        <v>#VALUE!</v>
      </c>
      <c r="F133" s="310"/>
      <c r="G133" s="310"/>
      <c r="H133" s="316">
        <f t="shared" si="23"/>
        <v>122</v>
      </c>
      <c r="I133" s="315">
        <f>'★R5.10.1以降【施設用】施設内療養者一覧'!B133</f>
        <v>0</v>
      </c>
      <c r="J133" s="314" t="str">
        <f>IF('★R5.10.1以降【施設用】施設内療養者一覧'!B133="","",MAX('★R5.10.1以降【施設用】施設内療養者一覧'!E133,$D$7))</f>
        <v/>
      </c>
      <c r="K133" s="313" t="str">
        <f>IF('★R5.10.1以降【施設用】施設内療養者一覧'!B133="","",MIN('★R5.10.1以降【施設用】施設内療養者一覧'!F133,$F$7,J133+14))</f>
        <v/>
      </c>
      <c r="L133" s="312" t="e">
        <f t="shared" si="24"/>
        <v>#VALUE!</v>
      </c>
      <c r="M133" s="312" t="e">
        <f t="shared" si="25"/>
        <v>#VALUE!</v>
      </c>
      <c r="N133" s="312" t="e">
        <f t="shared" si="26"/>
        <v>#VALUE!</v>
      </c>
      <c r="O133" s="312" t="e">
        <f t="shared" si="27"/>
        <v>#VALUE!</v>
      </c>
      <c r="P133" s="312" t="e">
        <f t="shared" si="28"/>
        <v>#VALUE!</v>
      </c>
      <c r="Q133" s="312" t="e">
        <f t="shared" si="29"/>
        <v>#VALUE!</v>
      </c>
      <c r="R133" s="312" t="e">
        <f t="shared" si="30"/>
        <v>#VALUE!</v>
      </c>
      <c r="S133" s="312" t="e">
        <f t="shared" si="31"/>
        <v>#VALUE!</v>
      </c>
      <c r="T133" s="312" t="e">
        <f t="shared" si="32"/>
        <v>#VALUE!</v>
      </c>
      <c r="U133" s="312" t="e">
        <f t="shared" si="33"/>
        <v>#VALUE!</v>
      </c>
      <c r="V133" s="312" t="e">
        <f t="shared" si="34"/>
        <v>#VALUE!</v>
      </c>
      <c r="W133" s="312" t="e">
        <f t="shared" si="35"/>
        <v>#VALUE!</v>
      </c>
      <c r="X133" s="312" t="e">
        <f t="shared" si="36"/>
        <v>#VALUE!</v>
      </c>
      <c r="Y133" s="312" t="e">
        <f t="shared" si="37"/>
        <v>#VALUE!</v>
      </c>
      <c r="Z133" s="312" t="e">
        <f t="shared" si="38"/>
        <v>#VALUE!</v>
      </c>
      <c r="AA133" s="308"/>
      <c r="AB133" s="307"/>
    </row>
    <row r="134" spans="1:28" ht="16.5" customHeight="1">
      <c r="A134" s="319">
        <f t="shared" si="0"/>
        <v>123</v>
      </c>
      <c r="B134" s="314" t="str">
        <f t="shared" si="21"/>
        <v/>
      </c>
      <c r="C134" s="321" t="str">
        <f t="shared" si="39"/>
        <v/>
      </c>
      <c r="D134" s="318" t="str">
        <f t="shared" si="40"/>
        <v/>
      </c>
      <c r="E134" s="320" t="e">
        <f t="shared" si="22"/>
        <v>#VALUE!</v>
      </c>
      <c r="F134" s="310"/>
      <c r="G134" s="310"/>
      <c r="H134" s="316">
        <f t="shared" si="23"/>
        <v>123</v>
      </c>
      <c r="I134" s="315">
        <f>'★R5.10.1以降【施設用】施設内療養者一覧'!B134</f>
        <v>0</v>
      </c>
      <c r="J134" s="314" t="str">
        <f>IF('★R5.10.1以降【施設用】施設内療養者一覧'!B134="","",MAX('★R5.10.1以降【施設用】施設内療養者一覧'!E134,$D$7))</f>
        <v/>
      </c>
      <c r="K134" s="313" t="str">
        <f>IF('★R5.10.1以降【施設用】施設内療養者一覧'!B134="","",MIN('★R5.10.1以降【施設用】施設内療養者一覧'!F134,$F$7,J134+14))</f>
        <v/>
      </c>
      <c r="L134" s="312" t="e">
        <f t="shared" si="24"/>
        <v>#VALUE!</v>
      </c>
      <c r="M134" s="312" t="e">
        <f t="shared" si="25"/>
        <v>#VALUE!</v>
      </c>
      <c r="N134" s="312" t="e">
        <f t="shared" si="26"/>
        <v>#VALUE!</v>
      </c>
      <c r="O134" s="312" t="e">
        <f t="shared" si="27"/>
        <v>#VALUE!</v>
      </c>
      <c r="P134" s="312" t="e">
        <f t="shared" si="28"/>
        <v>#VALUE!</v>
      </c>
      <c r="Q134" s="312" t="e">
        <f t="shared" si="29"/>
        <v>#VALUE!</v>
      </c>
      <c r="R134" s="312" t="e">
        <f t="shared" si="30"/>
        <v>#VALUE!</v>
      </c>
      <c r="S134" s="312" t="e">
        <f t="shared" si="31"/>
        <v>#VALUE!</v>
      </c>
      <c r="T134" s="312" t="e">
        <f t="shared" si="32"/>
        <v>#VALUE!</v>
      </c>
      <c r="U134" s="312" t="e">
        <f t="shared" si="33"/>
        <v>#VALUE!</v>
      </c>
      <c r="V134" s="312" t="e">
        <f t="shared" si="34"/>
        <v>#VALUE!</v>
      </c>
      <c r="W134" s="312" t="e">
        <f t="shared" si="35"/>
        <v>#VALUE!</v>
      </c>
      <c r="X134" s="312" t="e">
        <f t="shared" si="36"/>
        <v>#VALUE!</v>
      </c>
      <c r="Y134" s="312" t="e">
        <f t="shared" si="37"/>
        <v>#VALUE!</v>
      </c>
      <c r="Z134" s="312" t="e">
        <f t="shared" si="38"/>
        <v>#VALUE!</v>
      </c>
      <c r="AA134" s="308"/>
      <c r="AB134" s="307"/>
    </row>
    <row r="135" spans="1:28" ht="16.5" customHeight="1">
      <c r="A135" s="319">
        <f t="shared" si="0"/>
        <v>124</v>
      </c>
      <c r="B135" s="314" t="str">
        <f t="shared" si="21"/>
        <v/>
      </c>
      <c r="C135" s="321" t="str">
        <f t="shared" si="39"/>
        <v/>
      </c>
      <c r="D135" s="318" t="str">
        <f t="shared" si="40"/>
        <v/>
      </c>
      <c r="E135" s="320" t="e">
        <f t="shared" si="22"/>
        <v>#VALUE!</v>
      </c>
      <c r="F135" s="310"/>
      <c r="G135" s="310"/>
      <c r="H135" s="316">
        <f t="shared" si="23"/>
        <v>124</v>
      </c>
      <c r="I135" s="315">
        <f>'★R5.10.1以降【施設用】施設内療養者一覧'!B135</f>
        <v>0</v>
      </c>
      <c r="J135" s="314" t="str">
        <f>IF('★R5.10.1以降【施設用】施設内療養者一覧'!B135="","",MAX('★R5.10.1以降【施設用】施設内療養者一覧'!E135,$D$7))</f>
        <v/>
      </c>
      <c r="K135" s="313" t="str">
        <f>IF('★R5.10.1以降【施設用】施設内療養者一覧'!B135="","",MIN('★R5.10.1以降【施設用】施設内療養者一覧'!F135,$F$7,J135+14))</f>
        <v/>
      </c>
      <c r="L135" s="312" t="e">
        <f t="shared" si="24"/>
        <v>#VALUE!</v>
      </c>
      <c r="M135" s="312" t="e">
        <f t="shared" si="25"/>
        <v>#VALUE!</v>
      </c>
      <c r="N135" s="312" t="e">
        <f t="shared" si="26"/>
        <v>#VALUE!</v>
      </c>
      <c r="O135" s="312" t="e">
        <f t="shared" si="27"/>
        <v>#VALUE!</v>
      </c>
      <c r="P135" s="312" t="e">
        <f t="shared" si="28"/>
        <v>#VALUE!</v>
      </c>
      <c r="Q135" s="312" t="e">
        <f t="shared" si="29"/>
        <v>#VALUE!</v>
      </c>
      <c r="R135" s="312" t="e">
        <f t="shared" si="30"/>
        <v>#VALUE!</v>
      </c>
      <c r="S135" s="312" t="e">
        <f t="shared" si="31"/>
        <v>#VALUE!</v>
      </c>
      <c r="T135" s="312" t="e">
        <f t="shared" si="32"/>
        <v>#VALUE!</v>
      </c>
      <c r="U135" s="312" t="e">
        <f t="shared" si="33"/>
        <v>#VALUE!</v>
      </c>
      <c r="V135" s="312" t="e">
        <f t="shared" si="34"/>
        <v>#VALUE!</v>
      </c>
      <c r="W135" s="312" t="e">
        <f t="shared" si="35"/>
        <v>#VALUE!</v>
      </c>
      <c r="X135" s="312" t="e">
        <f t="shared" si="36"/>
        <v>#VALUE!</v>
      </c>
      <c r="Y135" s="312" t="e">
        <f t="shared" si="37"/>
        <v>#VALUE!</v>
      </c>
      <c r="Z135" s="312" t="e">
        <f t="shared" si="38"/>
        <v>#VALUE!</v>
      </c>
      <c r="AA135" s="308"/>
      <c r="AB135" s="307"/>
    </row>
    <row r="136" spans="1:28" ht="16.5" customHeight="1">
      <c r="A136" s="319">
        <f t="shared" si="0"/>
        <v>125</v>
      </c>
      <c r="B136" s="314" t="str">
        <f t="shared" si="21"/>
        <v/>
      </c>
      <c r="C136" s="321" t="str">
        <f t="shared" si="39"/>
        <v/>
      </c>
      <c r="D136" s="318" t="str">
        <f t="shared" si="40"/>
        <v/>
      </c>
      <c r="E136" s="320" t="e">
        <f t="shared" si="22"/>
        <v>#VALUE!</v>
      </c>
      <c r="F136" s="310"/>
      <c r="G136" s="310"/>
      <c r="H136" s="316">
        <f t="shared" si="23"/>
        <v>125</v>
      </c>
      <c r="I136" s="315">
        <f>'★R5.10.1以降【施設用】施設内療養者一覧'!B136</f>
        <v>0</v>
      </c>
      <c r="J136" s="314" t="str">
        <f>IF('★R5.10.1以降【施設用】施設内療養者一覧'!B136="","",MAX('★R5.10.1以降【施設用】施設内療養者一覧'!E136,$D$7))</f>
        <v/>
      </c>
      <c r="K136" s="313" t="str">
        <f>IF('★R5.10.1以降【施設用】施設内療養者一覧'!B136="","",MIN('★R5.10.1以降【施設用】施設内療養者一覧'!F136,$F$7,J136+14))</f>
        <v/>
      </c>
      <c r="L136" s="312" t="e">
        <f t="shared" si="24"/>
        <v>#VALUE!</v>
      </c>
      <c r="M136" s="312" t="e">
        <f t="shared" si="25"/>
        <v>#VALUE!</v>
      </c>
      <c r="N136" s="312" t="e">
        <f t="shared" si="26"/>
        <v>#VALUE!</v>
      </c>
      <c r="O136" s="312" t="e">
        <f t="shared" si="27"/>
        <v>#VALUE!</v>
      </c>
      <c r="P136" s="312" t="e">
        <f t="shared" si="28"/>
        <v>#VALUE!</v>
      </c>
      <c r="Q136" s="312" t="e">
        <f t="shared" si="29"/>
        <v>#VALUE!</v>
      </c>
      <c r="R136" s="312" t="e">
        <f t="shared" si="30"/>
        <v>#VALUE!</v>
      </c>
      <c r="S136" s="312" t="e">
        <f t="shared" si="31"/>
        <v>#VALUE!</v>
      </c>
      <c r="T136" s="312" t="e">
        <f t="shared" si="32"/>
        <v>#VALUE!</v>
      </c>
      <c r="U136" s="312" t="e">
        <f t="shared" si="33"/>
        <v>#VALUE!</v>
      </c>
      <c r="V136" s="312" t="e">
        <f t="shared" si="34"/>
        <v>#VALUE!</v>
      </c>
      <c r="W136" s="312" t="e">
        <f t="shared" si="35"/>
        <v>#VALUE!</v>
      </c>
      <c r="X136" s="312" t="e">
        <f t="shared" si="36"/>
        <v>#VALUE!</v>
      </c>
      <c r="Y136" s="312" t="e">
        <f t="shared" si="37"/>
        <v>#VALUE!</v>
      </c>
      <c r="Z136" s="312" t="e">
        <f t="shared" si="38"/>
        <v>#VALUE!</v>
      </c>
      <c r="AA136" s="308"/>
      <c r="AB136" s="307"/>
    </row>
    <row r="137" spans="1:28" ht="16.5" customHeight="1">
      <c r="A137" s="319">
        <f t="shared" si="0"/>
        <v>126</v>
      </c>
      <c r="B137" s="314" t="str">
        <f t="shared" si="21"/>
        <v/>
      </c>
      <c r="C137" s="321" t="str">
        <f t="shared" si="39"/>
        <v/>
      </c>
      <c r="D137" s="318" t="str">
        <f t="shared" si="40"/>
        <v/>
      </c>
      <c r="E137" s="368" t="e">
        <f t="shared" si="22"/>
        <v>#VALUE!</v>
      </c>
      <c r="F137" s="370"/>
      <c r="G137" s="310"/>
      <c r="H137" s="316">
        <f t="shared" si="23"/>
        <v>126</v>
      </c>
      <c r="I137" s="315">
        <f>'★R5.10.1以降【施設用】施設内療養者一覧'!B137</f>
        <v>0</v>
      </c>
      <c r="J137" s="314" t="str">
        <f>IF('★R5.10.1以降【施設用】施設内療養者一覧'!B137="","",MAX('★R5.10.1以降【施設用】施設内療養者一覧'!E137,$D$7))</f>
        <v/>
      </c>
      <c r="K137" s="313" t="str">
        <f>IF('★R5.10.1以降【施設用】施設内療養者一覧'!B137="","",MIN('★R5.10.1以降【施設用】施設内療養者一覧'!F137,$F$7,J137+14))</f>
        <v/>
      </c>
      <c r="L137" s="312" t="e">
        <f t="shared" si="24"/>
        <v>#VALUE!</v>
      </c>
      <c r="M137" s="312" t="e">
        <f t="shared" si="25"/>
        <v>#VALUE!</v>
      </c>
      <c r="N137" s="312" t="e">
        <f t="shared" si="26"/>
        <v>#VALUE!</v>
      </c>
      <c r="O137" s="312" t="e">
        <f t="shared" si="27"/>
        <v>#VALUE!</v>
      </c>
      <c r="P137" s="312" t="e">
        <f t="shared" si="28"/>
        <v>#VALUE!</v>
      </c>
      <c r="Q137" s="312" t="e">
        <f t="shared" si="29"/>
        <v>#VALUE!</v>
      </c>
      <c r="R137" s="312" t="e">
        <f t="shared" si="30"/>
        <v>#VALUE!</v>
      </c>
      <c r="S137" s="312" t="e">
        <f t="shared" si="31"/>
        <v>#VALUE!</v>
      </c>
      <c r="T137" s="312" t="e">
        <f t="shared" si="32"/>
        <v>#VALUE!</v>
      </c>
      <c r="U137" s="312" t="e">
        <f t="shared" si="33"/>
        <v>#VALUE!</v>
      </c>
      <c r="V137" s="312" t="e">
        <f t="shared" si="34"/>
        <v>#VALUE!</v>
      </c>
      <c r="W137" s="312" t="e">
        <f t="shared" si="35"/>
        <v>#VALUE!</v>
      </c>
      <c r="X137" s="312" t="e">
        <f t="shared" si="36"/>
        <v>#VALUE!</v>
      </c>
      <c r="Y137" s="312" t="e">
        <f t="shared" si="37"/>
        <v>#VALUE!</v>
      </c>
      <c r="Z137" s="312" t="e">
        <f t="shared" si="38"/>
        <v>#VALUE!</v>
      </c>
      <c r="AA137" s="308"/>
      <c r="AB137" s="307"/>
    </row>
    <row r="138" spans="1:28" ht="16.5" customHeight="1">
      <c r="A138" s="319">
        <f t="shared" si="0"/>
        <v>127</v>
      </c>
      <c r="B138" s="314" t="str">
        <f t="shared" si="21"/>
        <v/>
      </c>
      <c r="C138" s="321" t="str">
        <f t="shared" si="39"/>
        <v/>
      </c>
      <c r="D138" s="318" t="str">
        <f t="shared" si="40"/>
        <v/>
      </c>
      <c r="E138" s="368" t="e">
        <f t="shared" si="22"/>
        <v>#VALUE!</v>
      </c>
      <c r="F138" s="370"/>
      <c r="G138" s="310"/>
      <c r="H138" s="316">
        <f t="shared" si="23"/>
        <v>127</v>
      </c>
      <c r="I138" s="315">
        <f>'★R5.10.1以降【施設用】施設内療養者一覧'!B138</f>
        <v>0</v>
      </c>
      <c r="J138" s="314" t="str">
        <f>IF('★R5.10.1以降【施設用】施設内療養者一覧'!B138="","",MAX('★R5.10.1以降【施設用】施設内療養者一覧'!E138,$D$7))</f>
        <v/>
      </c>
      <c r="K138" s="313" t="str">
        <f>IF('★R5.10.1以降【施設用】施設内療養者一覧'!B138="","",MIN('★R5.10.1以降【施設用】施設内療養者一覧'!F138,$F$7,J138+14))</f>
        <v/>
      </c>
      <c r="L138" s="312" t="e">
        <f t="shared" si="24"/>
        <v>#VALUE!</v>
      </c>
      <c r="M138" s="312" t="e">
        <f t="shared" si="25"/>
        <v>#VALUE!</v>
      </c>
      <c r="N138" s="312" t="e">
        <f t="shared" si="26"/>
        <v>#VALUE!</v>
      </c>
      <c r="O138" s="312" t="e">
        <f t="shared" si="27"/>
        <v>#VALUE!</v>
      </c>
      <c r="P138" s="312" t="e">
        <f t="shared" si="28"/>
        <v>#VALUE!</v>
      </c>
      <c r="Q138" s="312" t="e">
        <f t="shared" si="29"/>
        <v>#VALUE!</v>
      </c>
      <c r="R138" s="312" t="e">
        <f t="shared" si="30"/>
        <v>#VALUE!</v>
      </c>
      <c r="S138" s="312" t="e">
        <f t="shared" si="31"/>
        <v>#VALUE!</v>
      </c>
      <c r="T138" s="312" t="e">
        <f t="shared" si="32"/>
        <v>#VALUE!</v>
      </c>
      <c r="U138" s="312" t="e">
        <f t="shared" si="33"/>
        <v>#VALUE!</v>
      </c>
      <c r="V138" s="312" t="e">
        <f t="shared" si="34"/>
        <v>#VALUE!</v>
      </c>
      <c r="W138" s="312" t="e">
        <f t="shared" si="35"/>
        <v>#VALUE!</v>
      </c>
      <c r="X138" s="312" t="e">
        <f t="shared" si="36"/>
        <v>#VALUE!</v>
      </c>
      <c r="Y138" s="312" t="e">
        <f t="shared" si="37"/>
        <v>#VALUE!</v>
      </c>
      <c r="Z138" s="312" t="e">
        <f t="shared" si="38"/>
        <v>#VALUE!</v>
      </c>
      <c r="AA138" s="308"/>
      <c r="AB138" s="307"/>
    </row>
    <row r="139" spans="1:28" ht="16.5" customHeight="1">
      <c r="A139" s="319">
        <f t="shared" si="0"/>
        <v>128</v>
      </c>
      <c r="B139" s="314" t="str">
        <f t="shared" si="21"/>
        <v/>
      </c>
      <c r="C139" s="321" t="str">
        <f t="shared" si="39"/>
        <v/>
      </c>
      <c r="D139" s="318" t="str">
        <f t="shared" si="40"/>
        <v/>
      </c>
      <c r="E139" s="368" t="e">
        <f t="shared" si="22"/>
        <v>#VALUE!</v>
      </c>
      <c r="F139" s="370"/>
      <c r="G139" s="310"/>
      <c r="H139" s="316">
        <f t="shared" si="23"/>
        <v>128</v>
      </c>
      <c r="I139" s="315">
        <f>'★R5.10.1以降【施設用】施設内療養者一覧'!B139</f>
        <v>0</v>
      </c>
      <c r="J139" s="314" t="str">
        <f>IF('★R5.10.1以降【施設用】施設内療養者一覧'!B139="","",MAX('★R5.10.1以降【施設用】施設内療養者一覧'!E139,$D$7))</f>
        <v/>
      </c>
      <c r="K139" s="313" t="str">
        <f>IF('★R5.10.1以降【施設用】施設内療養者一覧'!B139="","",MIN('★R5.10.1以降【施設用】施設内療養者一覧'!F139,$F$7,J139+14))</f>
        <v/>
      </c>
      <c r="L139" s="312" t="e">
        <f t="shared" si="24"/>
        <v>#VALUE!</v>
      </c>
      <c r="M139" s="312" t="e">
        <f t="shared" si="25"/>
        <v>#VALUE!</v>
      </c>
      <c r="N139" s="312" t="e">
        <f t="shared" si="26"/>
        <v>#VALUE!</v>
      </c>
      <c r="O139" s="312" t="e">
        <f t="shared" si="27"/>
        <v>#VALUE!</v>
      </c>
      <c r="P139" s="312" t="e">
        <f t="shared" si="28"/>
        <v>#VALUE!</v>
      </c>
      <c r="Q139" s="312" t="e">
        <f t="shared" si="29"/>
        <v>#VALUE!</v>
      </c>
      <c r="R139" s="312" t="e">
        <f t="shared" si="30"/>
        <v>#VALUE!</v>
      </c>
      <c r="S139" s="312" t="e">
        <f t="shared" si="31"/>
        <v>#VALUE!</v>
      </c>
      <c r="T139" s="312" t="e">
        <f t="shared" si="32"/>
        <v>#VALUE!</v>
      </c>
      <c r="U139" s="312" t="e">
        <f t="shared" si="33"/>
        <v>#VALUE!</v>
      </c>
      <c r="V139" s="312" t="e">
        <f t="shared" si="34"/>
        <v>#VALUE!</v>
      </c>
      <c r="W139" s="312" t="e">
        <f t="shared" si="35"/>
        <v>#VALUE!</v>
      </c>
      <c r="X139" s="312" t="e">
        <f t="shared" si="36"/>
        <v>#VALUE!</v>
      </c>
      <c r="Y139" s="312" t="e">
        <f t="shared" si="37"/>
        <v>#VALUE!</v>
      </c>
      <c r="Z139" s="312" t="e">
        <f t="shared" si="38"/>
        <v>#VALUE!</v>
      </c>
      <c r="AA139" s="308"/>
      <c r="AB139" s="307"/>
    </row>
    <row r="140" spans="1:28" ht="16.5" customHeight="1">
      <c r="A140" s="319">
        <f t="shared" si="0"/>
        <v>129</v>
      </c>
      <c r="B140" s="314" t="str">
        <f>IF($D$8+ROW(B139)-11&gt;$F$8,"",$D$8+ROW(B139)-11)</f>
        <v/>
      </c>
      <c r="C140" s="321" t="str">
        <f t="shared" si="39"/>
        <v/>
      </c>
      <c r="D140" s="318" t="str">
        <f t="shared" si="40"/>
        <v/>
      </c>
      <c r="E140" s="368" t="e">
        <f t="shared" si="22"/>
        <v>#VALUE!</v>
      </c>
      <c r="F140" s="370"/>
      <c r="G140" s="310"/>
      <c r="H140" s="316">
        <f t="shared" si="23"/>
        <v>129</v>
      </c>
      <c r="I140" s="315">
        <f>'★R5.10.1以降【施設用】施設内療養者一覧'!B140</f>
        <v>0</v>
      </c>
      <c r="J140" s="314" t="str">
        <f>IF('★R5.10.1以降【施設用】施設内療養者一覧'!B140="","",MAX('★R5.10.1以降【施設用】施設内療養者一覧'!E140,$D$7))</f>
        <v/>
      </c>
      <c r="K140" s="313" t="str">
        <f>IF('★R5.10.1以降【施設用】施設内療養者一覧'!B140="","",MIN('★R5.10.1以降【施設用】施設内療養者一覧'!F140,$F$7,J140+14))</f>
        <v/>
      </c>
      <c r="L140" s="312" t="e">
        <f t="shared" si="24"/>
        <v>#VALUE!</v>
      </c>
      <c r="M140" s="312" t="e">
        <f t="shared" si="25"/>
        <v>#VALUE!</v>
      </c>
      <c r="N140" s="312" t="e">
        <f t="shared" si="26"/>
        <v>#VALUE!</v>
      </c>
      <c r="O140" s="312" t="e">
        <f t="shared" si="27"/>
        <v>#VALUE!</v>
      </c>
      <c r="P140" s="312" t="e">
        <f t="shared" si="28"/>
        <v>#VALUE!</v>
      </c>
      <c r="Q140" s="312" t="e">
        <f t="shared" si="29"/>
        <v>#VALUE!</v>
      </c>
      <c r="R140" s="312" t="e">
        <f t="shared" si="30"/>
        <v>#VALUE!</v>
      </c>
      <c r="S140" s="312" t="e">
        <f t="shared" si="31"/>
        <v>#VALUE!</v>
      </c>
      <c r="T140" s="312" t="e">
        <f t="shared" si="32"/>
        <v>#VALUE!</v>
      </c>
      <c r="U140" s="312" t="e">
        <f t="shared" si="33"/>
        <v>#VALUE!</v>
      </c>
      <c r="V140" s="312" t="e">
        <f t="shared" si="34"/>
        <v>#VALUE!</v>
      </c>
      <c r="W140" s="312" t="e">
        <f t="shared" si="35"/>
        <v>#VALUE!</v>
      </c>
      <c r="X140" s="312" t="e">
        <f t="shared" si="36"/>
        <v>#VALUE!</v>
      </c>
      <c r="Y140" s="312" t="e">
        <f t="shared" si="37"/>
        <v>#VALUE!</v>
      </c>
      <c r="Z140" s="312" t="e">
        <f t="shared" si="38"/>
        <v>#VALUE!</v>
      </c>
      <c r="AA140" s="308"/>
      <c r="AB140" s="307"/>
    </row>
    <row r="141" spans="1:28" ht="16.5" customHeight="1" thickBot="1">
      <c r="A141" s="317">
        <f t="shared" si="0"/>
        <v>130</v>
      </c>
      <c r="B141" s="314" t="str">
        <f>IF($D$8+ROW(B140)-11&gt;$F$8,"",$D$8+ROW(B140)-11)</f>
        <v/>
      </c>
      <c r="C141" s="321" t="str">
        <f t="shared" si="39"/>
        <v/>
      </c>
      <c r="D141" s="318" t="str">
        <f t="shared" si="40"/>
        <v/>
      </c>
      <c r="E141" s="368" t="e">
        <f t="shared" ref="E141" si="41">D141*5000</f>
        <v>#VALUE!</v>
      </c>
      <c r="F141" s="370"/>
      <c r="G141" s="310"/>
      <c r="H141" s="316">
        <f>ROW()-11</f>
        <v>130</v>
      </c>
      <c r="I141" s="315">
        <f>'★R5.10.1以降【施設用】施設内療養者一覧'!B141</f>
        <v>0</v>
      </c>
      <c r="J141" s="314" t="str">
        <f>IF('★R5.10.1以降【施設用】施設内療養者一覧'!B141="","",MAX('★R5.10.1以降【施設用】施設内療養者一覧'!E141,$D$7))</f>
        <v/>
      </c>
      <c r="K141" s="313" t="str">
        <f>IF('★R5.10.1以降【施設用】施設内療養者一覧'!B141="","",MIN('★R5.10.1以降【施設用】施設内療養者一覧'!F141,$F$7,J141+14))</f>
        <v/>
      </c>
      <c r="L141" s="312" t="e">
        <f>IF(J141+COLUMN(I141)-9&gt;K141,"",J141+COLUMN(I141)-9)</f>
        <v>#VALUE!</v>
      </c>
      <c r="M141" s="312" t="e">
        <f>IF(J141+COLUMN(J141)-9&gt;K141,"",J141+COLUMN(J141)-9)</f>
        <v>#VALUE!</v>
      </c>
      <c r="N141" s="312" t="e">
        <f>IF(J141+COLUMN(K141)-9&gt;K141,"",J141+COLUMN(K141)-9)</f>
        <v>#VALUE!</v>
      </c>
      <c r="O141" s="312" t="e">
        <f>IF(J141+COLUMN(L141)-9&gt;K141,"",J141+COLUMN(L141)-9)</f>
        <v>#VALUE!</v>
      </c>
      <c r="P141" s="312" t="e">
        <f>IF(J141+COLUMN(M141)-9&gt;K141,"",J141+COLUMN(M141)-9)</f>
        <v>#VALUE!</v>
      </c>
      <c r="Q141" s="312" t="e">
        <f>IF(J141+COLUMN(N141)-9&gt;K141,"",J141+COLUMN(N141)-9)</f>
        <v>#VALUE!</v>
      </c>
      <c r="R141" s="312" t="e">
        <f>IF(J141+COLUMN(O141)-9&gt;K141,"",J141+COLUMN(O141)-9)</f>
        <v>#VALUE!</v>
      </c>
      <c r="S141" s="312" t="e">
        <f>IF(J141+COLUMN(P141)-9&gt;K141,"",J141+COLUMN(P141)-9)</f>
        <v>#VALUE!</v>
      </c>
      <c r="T141" s="312" t="e">
        <f>IF(J141+COLUMN(Q141)-9&gt;K141,"",J141+COLUMN(Q141)-9)</f>
        <v>#VALUE!</v>
      </c>
      <c r="U141" s="312" t="e">
        <f>IF(J141+COLUMN(R141)-9&gt;K141,"",J141+COLUMN(R141)-9)</f>
        <v>#VALUE!</v>
      </c>
      <c r="V141" s="312" t="e">
        <f>IF(J141+COLUMN(S141)-9&gt;K141,"",J141+COLUMN(S141)-9)</f>
        <v>#VALUE!</v>
      </c>
      <c r="W141" s="312" t="e">
        <f>IF(J141+COLUMN(T141)-9&gt;K141,"",J141+COLUMN(T141)-9)</f>
        <v>#VALUE!</v>
      </c>
      <c r="X141" s="312" t="e">
        <f>IF(J141+COLUMN(U141)-9&gt;K141,"",J141+COLUMN(U141)-9)</f>
        <v>#VALUE!</v>
      </c>
      <c r="Y141" s="312" t="e">
        <f>IF(J141+COLUMN(V141)-9&gt;K141,"",J141+COLUMN(V141)-9)</f>
        <v>#VALUE!</v>
      </c>
      <c r="Z141" s="312" t="e">
        <f>IF(J141+COLUMN(W141)-9&gt;K141,"",J141+COLUMN(W141)-9)</f>
        <v>#VALUE!</v>
      </c>
      <c r="AA141" s="308"/>
      <c r="AB141" s="307"/>
    </row>
    <row r="142" spans="1:28" ht="16.5" customHeight="1" thickTop="1">
      <c r="A142" s="774" t="s">
        <v>378</v>
      </c>
      <c r="B142" s="775"/>
      <c r="C142" s="776"/>
      <c r="D142" s="311">
        <f>SUM(D12:D141)</f>
        <v>0</v>
      </c>
      <c r="E142" s="369">
        <f>_xlfn.AGGREGATE(9,6,E12:E141)</f>
        <v>0</v>
      </c>
      <c r="F142" s="370"/>
      <c r="G142" s="310"/>
      <c r="AA142" s="308"/>
      <c r="AB142" s="307"/>
    </row>
    <row r="143" spans="1:28" ht="31.5" customHeight="1">
      <c r="A143" s="309" t="s">
        <v>377</v>
      </c>
      <c r="B143" s="309"/>
      <c r="C143" s="309"/>
      <c r="D143" s="309"/>
      <c r="E143" s="309"/>
      <c r="F143" s="309"/>
      <c r="G143" s="309"/>
    </row>
    <row r="146" spans="8:20" ht="18.600000000000001">
      <c r="H146" s="309"/>
      <c r="I146" s="309"/>
      <c r="J146" s="309"/>
      <c r="K146" s="309"/>
      <c r="L146" s="309"/>
      <c r="M146" s="308"/>
      <c r="N146" s="308"/>
      <c r="O146" s="308"/>
      <c r="P146" s="308"/>
      <c r="Q146" s="308"/>
      <c r="R146" s="308"/>
      <c r="S146" s="308"/>
      <c r="T146" s="307"/>
    </row>
  </sheetData>
  <mergeCells count="13">
    <mergeCell ref="A142:C142"/>
    <mergeCell ref="A10:F10"/>
    <mergeCell ref="H10:H11"/>
    <mergeCell ref="I10:I11"/>
    <mergeCell ref="J10:K10"/>
    <mergeCell ref="L10:Z10"/>
    <mergeCell ref="F14:F16"/>
    <mergeCell ref="H1:Z5"/>
    <mergeCell ref="A2:F2"/>
    <mergeCell ref="A4:B5"/>
    <mergeCell ref="C4:D5"/>
    <mergeCell ref="A7:B7"/>
    <mergeCell ref="A8:B8"/>
  </mergeCells>
  <phoneticPr fontId="2"/>
  <conditionalFormatting sqref="L12:Z141">
    <cfRule type="containsErrors" dxfId="14" priority="4">
      <formula>ISERROR(L12)</formula>
    </cfRule>
  </conditionalFormatting>
  <conditionalFormatting sqref="C12:D141">
    <cfRule type="containsErrors" dxfId="13" priority="2">
      <formula>ISERROR(C12)</formula>
    </cfRule>
    <cfRule type="containsErrors" priority="3">
      <formula>ISERROR(C12)</formula>
    </cfRule>
  </conditionalFormatting>
  <conditionalFormatting sqref="E12:E141">
    <cfRule type="containsErrors" dxfId="12" priority="1">
      <formula>ISERROR(E12)</formula>
    </cfRule>
  </conditionalFormatting>
  <dataValidations count="1">
    <dataValidation allowBlank="1" showErrorMessage="1" sqref="F14:F16"/>
  </dataValidations>
  <hyperlinks>
    <hyperlink ref="G2" location="'使い方（はじめにお読みください）'!A1" display="使い方に戻る"/>
  </hyperlinks>
  <pageMargins left="0.59055118110236227" right="0.39370078740157483" top="0.19685039370078741" bottom="0.19685039370078741"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K42"/>
  <sheetViews>
    <sheetView view="pageBreakPreview" zoomScaleNormal="100" zoomScaleSheetLayoutView="100" workbookViewId="0">
      <selection activeCell="Y27" sqref="Y27:AG27"/>
    </sheetView>
  </sheetViews>
  <sheetFormatPr defaultRowHeight="13.2"/>
  <cols>
    <col min="1" max="12" width="2.44140625" customWidth="1"/>
    <col min="13" max="13" width="3.109375" customWidth="1"/>
    <col min="14" max="14" width="2.44140625" customWidth="1"/>
    <col min="15" max="15" width="4.33203125" customWidth="1"/>
    <col min="16" max="35" width="2.44140625" customWidth="1"/>
    <col min="36" max="36" width="0.88671875" customWidth="1"/>
    <col min="37" max="37" width="18.77734375" customWidth="1"/>
  </cols>
  <sheetData>
    <row r="1" spans="1:37" ht="13.8" thickBot="1">
      <c r="A1" t="s">
        <v>488</v>
      </c>
      <c r="F1" s="402" t="s">
        <v>447</v>
      </c>
      <c r="G1" s="403"/>
      <c r="H1" s="403"/>
      <c r="I1" s="403"/>
      <c r="J1" s="403"/>
      <c r="K1" s="403"/>
      <c r="L1" s="403"/>
      <c r="M1" s="403"/>
    </row>
    <row r="2" spans="1:37" ht="19.5" customHeight="1" thickBot="1">
      <c r="A2" s="798" t="s">
        <v>141</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141"/>
      <c r="AK2" s="297" t="s">
        <v>371</v>
      </c>
    </row>
    <row r="3" spans="1:37" ht="19.5" customHeight="1">
      <c r="A3" s="798"/>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141"/>
    </row>
    <row r="4" spans="1:37" ht="19.5" customHeight="1"/>
    <row r="5" spans="1:37" ht="19.5" customHeight="1" thickBot="1">
      <c r="A5" s="93" t="s">
        <v>448</v>
      </c>
    </row>
    <row r="6" spans="1:37" ht="19.5" customHeight="1" thickBot="1">
      <c r="C6" s="799" t="s">
        <v>145</v>
      </c>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1"/>
    </row>
    <row r="7" spans="1:37" ht="19.5" customHeight="1">
      <c r="C7" s="408"/>
      <c r="D7" s="802" t="s">
        <v>146</v>
      </c>
      <c r="E7" s="803"/>
      <c r="F7" s="803"/>
      <c r="G7" s="803"/>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4"/>
    </row>
    <row r="8" spans="1:37" ht="19.5" customHeight="1">
      <c r="C8" s="409"/>
      <c r="D8" s="805" t="s">
        <v>147</v>
      </c>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7"/>
    </row>
    <row r="9" spans="1:37" ht="19.5" customHeight="1">
      <c r="C9" s="409"/>
      <c r="D9" s="808" t="s">
        <v>449</v>
      </c>
      <c r="E9" s="809"/>
      <c r="F9" s="809"/>
      <c r="G9" s="809"/>
      <c r="H9" s="809"/>
      <c r="I9" s="809"/>
      <c r="J9" s="809"/>
      <c r="K9" s="809"/>
      <c r="L9" s="809"/>
      <c r="M9" s="809"/>
      <c r="N9" s="809"/>
      <c r="O9" s="809"/>
      <c r="P9" s="809"/>
      <c r="Q9" s="809"/>
      <c r="R9" s="809"/>
      <c r="S9" s="809"/>
      <c r="T9" s="809"/>
      <c r="U9" s="809"/>
      <c r="V9" s="809"/>
      <c r="W9" s="809"/>
      <c r="X9" s="809"/>
      <c r="Y9" s="809"/>
      <c r="Z9" s="809"/>
      <c r="AA9" s="809"/>
      <c r="AB9" s="809"/>
      <c r="AC9" s="809"/>
      <c r="AD9" s="809"/>
      <c r="AE9" s="809"/>
      <c r="AF9" s="809"/>
      <c r="AG9" s="809"/>
      <c r="AH9" s="809"/>
      <c r="AI9" s="810"/>
    </row>
    <row r="10" spans="1:37" ht="19.5" customHeight="1">
      <c r="C10" s="409"/>
      <c r="D10" s="808" t="s">
        <v>450</v>
      </c>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10"/>
    </row>
    <row r="11" spans="1:37" ht="19.5" customHeight="1">
      <c r="C11" s="409"/>
      <c r="D11" s="805" t="s">
        <v>149</v>
      </c>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7"/>
    </row>
    <row r="12" spans="1:37" ht="19.5" customHeight="1">
      <c r="C12" s="409"/>
      <c r="D12" s="811" t="s">
        <v>451</v>
      </c>
      <c r="E12" s="812"/>
      <c r="F12" s="812"/>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2"/>
      <c r="AF12" s="812"/>
      <c r="AG12" s="812"/>
      <c r="AH12" s="812"/>
      <c r="AI12" s="813"/>
    </row>
    <row r="13" spans="1:37" s="121" customFormat="1" ht="62.25" customHeight="1" thickBot="1">
      <c r="C13" s="410"/>
      <c r="D13" s="814" t="s">
        <v>452</v>
      </c>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5"/>
    </row>
    <row r="14" spans="1:37" s="121" customFormat="1" ht="19.5" customHeight="1">
      <c r="C14" s="122"/>
      <c r="D14" s="816" t="s">
        <v>152</v>
      </c>
      <c r="E14" s="816"/>
      <c r="F14" s="816"/>
      <c r="G14" s="816"/>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row>
    <row r="15" spans="1:37" ht="19.5" customHeight="1">
      <c r="C15" s="99"/>
      <c r="D15" s="817"/>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row>
    <row r="16" spans="1:37" ht="19.5" customHeight="1" thickBot="1">
      <c r="A16" s="93" t="s">
        <v>153</v>
      </c>
      <c r="C16" s="99"/>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7" ht="19.5" customHeight="1">
      <c r="B17" s="818"/>
      <c r="C17" s="819"/>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20"/>
    </row>
    <row r="18" spans="1:37" ht="19.5" customHeight="1">
      <c r="B18" s="821"/>
      <c r="C18" s="822"/>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3"/>
    </row>
    <row r="19" spans="1:37" ht="19.5" customHeight="1">
      <c r="B19" s="821"/>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3"/>
    </row>
    <row r="20" spans="1:37" ht="19.5" customHeight="1" thickBot="1">
      <c r="B20" s="824"/>
      <c r="C20" s="825"/>
      <c r="D20" s="825"/>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6"/>
    </row>
    <row r="21" spans="1:37" ht="19.5" customHeight="1">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1:37" ht="19.5" customHeight="1">
      <c r="A22" s="101"/>
      <c r="B22" s="101"/>
      <c r="C22" s="120" t="s">
        <v>163</v>
      </c>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row>
    <row r="23" spans="1:37" ht="19.5" customHeight="1">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row>
    <row r="24" spans="1:37" ht="19.5" customHeight="1">
      <c r="A24" s="797" t="s">
        <v>154</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row>
    <row r="25" spans="1:37" ht="19.5" customHeight="1">
      <c r="A25" s="797"/>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row>
    <row r="26" spans="1:37" ht="19.5" customHeight="1">
      <c r="A26" s="103" t="s">
        <v>155</v>
      </c>
      <c r="B26" s="103"/>
      <c r="C26" s="827"/>
      <c r="D26" s="828"/>
      <c r="E26" s="103" t="s">
        <v>156</v>
      </c>
      <c r="F26" s="827"/>
      <c r="G26" s="828"/>
      <c r="H26" s="103" t="s">
        <v>157</v>
      </c>
      <c r="I26" s="827"/>
      <c r="J26" s="828"/>
      <c r="K26" s="103" t="s">
        <v>158</v>
      </c>
      <c r="L26" s="104"/>
      <c r="M26" s="790" t="s">
        <v>159</v>
      </c>
      <c r="N26" s="790"/>
      <c r="O26" s="790"/>
      <c r="P26" s="791"/>
      <c r="Q26" s="791"/>
      <c r="R26" s="791"/>
      <c r="S26" s="791"/>
      <c r="T26" s="791"/>
      <c r="U26" s="791"/>
      <c r="V26" s="791"/>
      <c r="W26" s="791"/>
      <c r="X26" s="791"/>
      <c r="Y26" s="791"/>
      <c r="Z26" s="791"/>
      <c r="AA26" s="791"/>
      <c r="AB26" s="791"/>
      <c r="AC26" s="791"/>
      <c r="AD26" s="791"/>
      <c r="AE26" s="791"/>
      <c r="AF26" s="791"/>
      <c r="AG26" s="791"/>
      <c r="AH26" s="791"/>
      <c r="AI26" s="791"/>
    </row>
    <row r="27" spans="1:37" ht="19.5" customHeight="1">
      <c r="A27" s="105"/>
      <c r="B27" s="106"/>
      <c r="C27" s="106"/>
      <c r="D27" s="106"/>
      <c r="E27" s="106"/>
      <c r="F27" s="106"/>
      <c r="G27" s="106"/>
      <c r="H27" s="106"/>
      <c r="I27" s="106"/>
      <c r="J27" s="106"/>
      <c r="K27" s="106"/>
      <c r="L27" s="106"/>
      <c r="M27" s="793" t="s">
        <v>160</v>
      </c>
      <c r="N27" s="793"/>
      <c r="O27" s="793"/>
      <c r="P27" s="790" t="s">
        <v>161</v>
      </c>
      <c r="Q27" s="790"/>
      <c r="R27" s="794"/>
      <c r="S27" s="794"/>
      <c r="T27" s="794"/>
      <c r="U27" s="794"/>
      <c r="V27" s="794"/>
      <c r="W27" s="795" t="s">
        <v>162</v>
      </c>
      <c r="X27" s="795"/>
      <c r="Y27" s="794"/>
      <c r="Z27" s="794"/>
      <c r="AA27" s="794"/>
      <c r="AB27" s="794"/>
      <c r="AC27" s="794"/>
      <c r="AD27" s="794"/>
      <c r="AE27" s="794"/>
      <c r="AF27" s="794"/>
      <c r="AG27" s="794"/>
      <c r="AH27" s="792"/>
      <c r="AI27" s="792"/>
    </row>
    <row r="28" spans="1:37">
      <c r="A28" s="107"/>
      <c r="B28" s="108"/>
      <c r="C28" s="108"/>
      <c r="D28" s="108"/>
      <c r="E28" s="108"/>
      <c r="F28" s="108"/>
      <c r="G28" s="108"/>
      <c r="H28" s="108"/>
      <c r="I28" s="108"/>
      <c r="J28" s="108"/>
      <c r="K28" s="108"/>
      <c r="L28" s="108"/>
      <c r="M28" s="108"/>
      <c r="N28" s="108"/>
      <c r="O28" s="107"/>
      <c r="P28" s="109"/>
      <c r="Q28" s="110"/>
      <c r="R28" s="110"/>
      <c r="S28" s="110"/>
      <c r="T28" s="110"/>
      <c r="U28" s="110"/>
      <c r="V28" s="111"/>
      <c r="W28" s="111"/>
      <c r="X28" s="111"/>
      <c r="Y28" s="111"/>
      <c r="Z28" s="111"/>
      <c r="AA28" s="111"/>
      <c r="AB28" s="111"/>
      <c r="AC28" s="111"/>
      <c r="AD28" s="111"/>
      <c r="AE28" s="111"/>
      <c r="AF28" s="111"/>
      <c r="AG28" s="111"/>
      <c r="AH28" s="112"/>
      <c r="AI28" s="113"/>
    </row>
    <row r="29" spans="1:37">
      <c r="B29" s="114"/>
      <c r="C29" s="115"/>
      <c r="D29" s="116"/>
      <c r="E29" s="116"/>
      <c r="F29" s="116"/>
      <c r="G29" s="116"/>
      <c r="H29" s="116"/>
      <c r="I29" s="116"/>
      <c r="J29" s="116"/>
      <c r="K29" s="116"/>
      <c r="L29" s="116"/>
      <c r="M29" s="116"/>
      <c r="N29" s="116"/>
      <c r="O29" s="116"/>
      <c r="P29" s="116"/>
      <c r="Q29" s="116"/>
      <c r="R29" s="116"/>
      <c r="S29" s="116"/>
      <c r="T29" s="116"/>
      <c r="U29" s="116"/>
      <c r="V29" s="116"/>
      <c r="W29" s="116"/>
      <c r="X29" s="116"/>
      <c r="Y29" s="116"/>
      <c r="Z29" s="117"/>
      <c r="AA29" s="117"/>
      <c r="AB29" s="117"/>
      <c r="AC29" s="117"/>
      <c r="AD29" s="117"/>
      <c r="AE29" s="117"/>
      <c r="AF29" s="117"/>
      <c r="AG29" s="117"/>
      <c r="AH29" s="117"/>
      <c r="AI29" s="116"/>
      <c r="AJ29" s="118"/>
    </row>
    <row r="30" spans="1:37">
      <c r="B30" s="119"/>
      <c r="C30" s="79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row>
    <row r="31" spans="1:37">
      <c r="B31" s="119"/>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row>
    <row r="32" spans="1:37">
      <c r="B32" s="119"/>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row>
    <row r="33" spans="2:36">
      <c r="B33" s="119"/>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row>
    <row r="34" spans="2:36">
      <c r="B34" s="119"/>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row>
    <row r="35" spans="2:36">
      <c r="B35" s="119"/>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row>
    <row r="36" spans="2:36">
      <c r="B36" s="119"/>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row>
    <row r="37" spans="2:36">
      <c r="B37" s="119"/>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row>
    <row r="38" spans="2:36">
      <c r="B38" s="119"/>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row>
    <row r="39" spans="2:36">
      <c r="B39" s="119"/>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row>
    <row r="40" spans="2:36">
      <c r="B40" s="119"/>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row>
    <row r="41" spans="2:36">
      <c r="B41" s="119"/>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row>
    <row r="42" spans="2:36">
      <c r="B42" s="119"/>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row>
  </sheetData>
  <mergeCells count="24">
    <mergeCell ref="C30:AJ30"/>
    <mergeCell ref="A24:AI25"/>
    <mergeCell ref="A2:AI3"/>
    <mergeCell ref="C6:AI6"/>
    <mergeCell ref="D7:AI7"/>
    <mergeCell ref="D8:AI8"/>
    <mergeCell ref="D9:AI9"/>
    <mergeCell ref="D10:AI10"/>
    <mergeCell ref="D11:AI11"/>
    <mergeCell ref="D12:AI12"/>
    <mergeCell ref="D13:AI13"/>
    <mergeCell ref="D14:AI15"/>
    <mergeCell ref="B17:AI20"/>
    <mergeCell ref="C26:D26"/>
    <mergeCell ref="F26:G26"/>
    <mergeCell ref="I26:J26"/>
    <mergeCell ref="M26:O26"/>
    <mergeCell ref="P26:AI26"/>
    <mergeCell ref="AH27:AI27"/>
    <mergeCell ref="M27:O27"/>
    <mergeCell ref="P27:Q27"/>
    <mergeCell ref="R27:V27"/>
    <mergeCell ref="W27:X27"/>
    <mergeCell ref="Y27:AG27"/>
  </mergeCells>
  <phoneticPr fontId="2"/>
  <dataValidations count="2">
    <dataValidation imeMode="hiragana" allowBlank="1" showInputMessage="1" showErrorMessage="1" sqref="V28 R27"/>
    <dataValidation imeMode="halfAlpha" allowBlank="1" showInputMessage="1" showErrorMessage="1" sqref="I26:J26 C26:D26 F26:G26"/>
  </dataValidations>
  <hyperlinks>
    <hyperlink ref="AK2" location="'使い方（はじめにお読みください）'!A1" display="使い方に戻る"/>
  </hyperlink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xdr:col>
                    <xdr:colOff>0</xdr:colOff>
                    <xdr:row>10</xdr:row>
                    <xdr:rowOff>190500</xdr:rowOff>
                  </from>
                  <to>
                    <xdr:col>3</xdr:col>
                    <xdr:colOff>38100</xdr:colOff>
                    <xdr:row>12</xdr:row>
                    <xdr:rowOff>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2</xdr:col>
                    <xdr:colOff>0</xdr:colOff>
                    <xdr:row>9</xdr:row>
                    <xdr:rowOff>198120</xdr:rowOff>
                  </from>
                  <to>
                    <xdr:col>3</xdr:col>
                    <xdr:colOff>38100</xdr:colOff>
                    <xdr:row>11</xdr:row>
                    <xdr:rowOff>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2</xdr:col>
                    <xdr:colOff>0</xdr:colOff>
                    <xdr:row>6</xdr:row>
                    <xdr:rowOff>198120</xdr:rowOff>
                  </from>
                  <to>
                    <xdr:col>3</xdr:col>
                    <xdr:colOff>38100</xdr:colOff>
                    <xdr:row>8</xdr:row>
                    <xdr:rowOff>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2</xdr:col>
                    <xdr:colOff>0</xdr:colOff>
                    <xdr:row>5</xdr:row>
                    <xdr:rowOff>198120</xdr:rowOff>
                  </from>
                  <to>
                    <xdr:col>3</xdr:col>
                    <xdr:colOff>38100</xdr:colOff>
                    <xdr:row>7</xdr:row>
                    <xdr:rowOff>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2</xdr:col>
                    <xdr:colOff>0</xdr:colOff>
                    <xdr:row>8</xdr:row>
                    <xdr:rowOff>198120</xdr:rowOff>
                  </from>
                  <to>
                    <xdr:col>3</xdr:col>
                    <xdr:colOff>38100</xdr:colOff>
                    <xdr:row>10</xdr:row>
                    <xdr:rowOff>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2</xdr:col>
                    <xdr:colOff>0</xdr:colOff>
                    <xdr:row>7</xdr:row>
                    <xdr:rowOff>198120</xdr:rowOff>
                  </from>
                  <to>
                    <xdr:col>3</xdr:col>
                    <xdr:colOff>38100</xdr:colOff>
                    <xdr:row>9</xdr:row>
                    <xdr:rowOff>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2</xdr:col>
                    <xdr:colOff>0</xdr:colOff>
                    <xdr:row>11</xdr:row>
                    <xdr:rowOff>236220</xdr:rowOff>
                  </from>
                  <to>
                    <xdr:col>3</xdr:col>
                    <xdr:colOff>38100</xdr:colOff>
                    <xdr:row>12</xdr:row>
                    <xdr:rowOff>236220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2</xdr:col>
                    <xdr:colOff>152400</xdr:colOff>
                    <xdr:row>42</xdr:row>
                    <xdr:rowOff>0</xdr:rowOff>
                  </from>
                  <to>
                    <xdr:col>4</xdr:col>
                    <xdr:colOff>0</xdr:colOff>
                    <xdr:row>43</xdr:row>
                    <xdr:rowOff>60960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2</xdr:col>
                    <xdr:colOff>0</xdr:colOff>
                    <xdr:row>42</xdr:row>
                    <xdr:rowOff>0</xdr:rowOff>
                  </from>
                  <to>
                    <xdr:col>3</xdr:col>
                    <xdr:colOff>38100</xdr:colOff>
                    <xdr:row>43</xdr:row>
                    <xdr:rowOff>60960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6"/>
  <sheetViews>
    <sheetView showGridLines="0" view="pageBreakPreview" zoomScale="70" zoomScaleNormal="70" zoomScaleSheetLayoutView="70" zoomScalePageLayoutView="85" workbookViewId="0">
      <selection activeCell="D2" sqref="D2"/>
    </sheetView>
  </sheetViews>
  <sheetFormatPr defaultColWidth="9" defaultRowHeight="13.2"/>
  <cols>
    <col min="1" max="1" width="13.6640625" style="376" customWidth="1"/>
    <col min="2" max="2" width="100.33203125" style="376" customWidth="1"/>
    <col min="3" max="3" width="27.77734375" style="375" customWidth="1"/>
    <col min="4" max="4" width="16.33203125" style="376" customWidth="1"/>
    <col min="5" max="16384" width="9" style="376"/>
  </cols>
  <sheetData>
    <row r="1" spans="1:4" ht="25.5" customHeight="1" thickBot="1">
      <c r="A1" t="s">
        <v>489</v>
      </c>
      <c r="B1" s="404" t="s">
        <v>453</v>
      </c>
    </row>
    <row r="2" spans="1:4" ht="26.25" customHeight="1" thickBot="1">
      <c r="A2" s="829"/>
      <c r="B2" s="829"/>
      <c r="C2" s="829"/>
      <c r="D2" s="297" t="s">
        <v>371</v>
      </c>
    </row>
    <row r="3" spans="1:4" ht="36.75" customHeight="1">
      <c r="A3" s="830" t="s">
        <v>454</v>
      </c>
      <c r="B3" s="830"/>
      <c r="C3" s="830"/>
      <c r="D3" s="377"/>
    </row>
    <row r="4" spans="1:4" ht="16.5" customHeight="1" thickBot="1">
      <c r="A4" s="378"/>
      <c r="B4" s="378"/>
      <c r="C4" s="379" t="s">
        <v>455</v>
      </c>
      <c r="D4" s="377"/>
    </row>
    <row r="5" spans="1:4" ht="57.75" customHeight="1" thickBot="1">
      <c r="A5" s="831" t="s">
        <v>456</v>
      </c>
      <c r="B5" s="832"/>
      <c r="C5" s="400"/>
    </row>
    <row r="6" spans="1:4" ht="248.25" customHeight="1" thickBot="1">
      <c r="A6" s="381" t="s">
        <v>457</v>
      </c>
      <c r="B6" s="382" t="s">
        <v>458</v>
      </c>
      <c r="C6" s="380"/>
    </row>
    <row r="7" spans="1:4" ht="107.25" customHeight="1" thickBot="1">
      <c r="A7" s="381" t="s">
        <v>459</v>
      </c>
      <c r="B7" s="382" t="s">
        <v>460</v>
      </c>
      <c r="C7" s="383"/>
    </row>
    <row r="8" spans="1:4" ht="127.5" customHeight="1" thickBot="1">
      <c r="A8" s="384" t="s">
        <v>461</v>
      </c>
      <c r="B8" s="385" t="s">
        <v>462</v>
      </c>
      <c r="C8" s="386"/>
    </row>
    <row r="9" spans="1:4" ht="84" customHeight="1" thickBot="1">
      <c r="A9" s="384" t="s">
        <v>463</v>
      </c>
      <c r="B9" s="385" t="s">
        <v>464</v>
      </c>
      <c r="C9" s="380"/>
    </row>
    <row r="10" spans="1:4" ht="41.25" customHeight="1" thickBot="1">
      <c r="A10" s="384" t="s">
        <v>465</v>
      </c>
      <c r="B10" s="385" t="s">
        <v>466</v>
      </c>
      <c r="C10" s="387"/>
    </row>
    <row r="11" spans="1:4" ht="72.599999999999994" thickBot="1">
      <c r="A11" s="384" t="s">
        <v>467</v>
      </c>
      <c r="B11" s="385" t="s">
        <v>468</v>
      </c>
      <c r="C11" s="380"/>
    </row>
    <row r="12" spans="1:4" ht="43.8" thickBot="1">
      <c r="A12" s="384" t="s">
        <v>469</v>
      </c>
      <c r="B12" s="385" t="s">
        <v>470</v>
      </c>
      <c r="C12" s="387"/>
    </row>
    <row r="13" spans="1:4" ht="58.2" thickBot="1">
      <c r="A13" s="384" t="s">
        <v>471</v>
      </c>
      <c r="B13" s="388" t="s">
        <v>472</v>
      </c>
      <c r="C13" s="380"/>
    </row>
    <row r="14" spans="1:4" ht="45" customHeight="1" thickBot="1">
      <c r="A14" s="384" t="s">
        <v>473</v>
      </c>
      <c r="B14" s="385" t="s">
        <v>474</v>
      </c>
      <c r="C14" s="387"/>
    </row>
    <row r="15" spans="1:4" ht="58.2" thickBot="1">
      <c r="A15" s="389" t="s">
        <v>475</v>
      </c>
      <c r="B15" s="390" t="s">
        <v>476</v>
      </c>
      <c r="C15" s="380"/>
      <c r="D15" s="391"/>
    </row>
    <row r="16" spans="1:4" ht="45" customHeight="1" thickBot="1">
      <c r="A16" s="389" t="s">
        <v>477</v>
      </c>
      <c r="B16" s="385" t="s">
        <v>478</v>
      </c>
      <c r="C16" s="387"/>
      <c r="D16" s="391"/>
    </row>
    <row r="17" spans="1:12" ht="44.25" customHeight="1">
      <c r="A17" s="392"/>
      <c r="B17" s="392"/>
      <c r="C17" s="393"/>
    </row>
    <row r="18" spans="1:12" ht="44.25" customHeight="1">
      <c r="A18" s="833" t="s">
        <v>479</v>
      </c>
      <c r="B18" s="833"/>
      <c r="C18" s="833"/>
    </row>
    <row r="19" spans="1:12" ht="44.25" customHeight="1">
      <c r="A19" s="394" t="s">
        <v>480</v>
      </c>
      <c r="B19" s="399">
        <f>'R5.5.8以降【施設用】施設内療養チェックリスト'!P26</f>
        <v>0</v>
      </c>
      <c r="C19" s="395" t="s">
        <v>481</v>
      </c>
    </row>
    <row r="20" spans="1:12" ht="44.25" customHeight="1">
      <c r="A20" s="396" t="s">
        <v>482</v>
      </c>
      <c r="B20" s="397" t="str">
        <f>CONCATENATE('R5.5.8以降【施設用】施設内療養チェックリスト'!R27,"　",'R5.5.8以降【施設用】施設内療養チェックリスト'!Y27)</f>
        <v>　</v>
      </c>
      <c r="C20" s="834"/>
    </row>
    <row r="21" spans="1:12" ht="44.25" customHeight="1">
      <c r="A21" s="396" t="s">
        <v>483</v>
      </c>
      <c r="B21" s="398" t="str">
        <f>CONCATENATE("令和",'R5.5.8以降【施設用】施設内療養チェックリスト'!C26,"年",'R5.5.8以降【施設用】施設内療養チェックリスト'!F26,"月",'R5.5.8以降【施設用】施設内療養チェックリスト'!I26,"日")</f>
        <v>令和年月日</v>
      </c>
      <c r="C21" s="834"/>
    </row>
    <row r="24" spans="1:12">
      <c r="L24" s="376" t="s">
        <v>484</v>
      </c>
    </row>
    <row r="25" spans="1:12">
      <c r="L25" s="376" t="s">
        <v>485</v>
      </c>
    </row>
    <row r="26" spans="1:12">
      <c r="L26" s="376" t="s">
        <v>486</v>
      </c>
    </row>
  </sheetData>
  <mergeCells count="5">
    <mergeCell ref="A2:C2"/>
    <mergeCell ref="A3:C3"/>
    <mergeCell ref="A5:B5"/>
    <mergeCell ref="A18:C18"/>
    <mergeCell ref="C20:C21"/>
  </mergeCells>
  <phoneticPr fontId="2"/>
  <conditionalFormatting sqref="C7">
    <cfRule type="expression" dxfId="11" priority="12">
      <formula>$C6="×"</formula>
    </cfRule>
  </conditionalFormatting>
  <conditionalFormatting sqref="C7:C8">
    <cfRule type="expression" dxfId="10" priority="9">
      <formula>$C6="○"</formula>
    </cfRule>
  </conditionalFormatting>
  <conditionalFormatting sqref="C8">
    <cfRule type="expression" dxfId="9" priority="8">
      <formula>$C6="○"</formula>
    </cfRule>
    <cfRule type="expression" dxfId="8" priority="11">
      <formula>$C6="×"</formula>
    </cfRule>
  </conditionalFormatting>
  <conditionalFormatting sqref="C10">
    <cfRule type="expression" dxfId="7" priority="7">
      <formula>$C9="○"</formula>
    </cfRule>
    <cfRule type="expression" dxfId="6" priority="10">
      <formula>$C9="×"</formula>
    </cfRule>
  </conditionalFormatting>
  <conditionalFormatting sqref="C12">
    <cfRule type="expression" dxfId="5" priority="5">
      <formula>$C11="×"</formula>
    </cfRule>
    <cfRule type="expression" dxfId="4" priority="6">
      <formula>$C11="○"</formula>
    </cfRule>
  </conditionalFormatting>
  <conditionalFormatting sqref="C14">
    <cfRule type="expression" dxfId="3" priority="2">
      <formula>$C13="△"</formula>
    </cfRule>
    <cfRule type="expression" dxfId="2" priority="3">
      <formula>$C13="×"</formula>
    </cfRule>
    <cfRule type="expression" dxfId="1" priority="4">
      <formula>$C13="○"</formula>
    </cfRule>
  </conditionalFormatting>
  <conditionalFormatting sqref="C16">
    <cfRule type="expression" dxfId="0" priority="1">
      <formula>$C15="△"</formula>
    </cfRule>
  </conditionalFormatting>
  <dataValidations count="3">
    <dataValidation type="list" allowBlank="1" showInputMessage="1" showErrorMessage="1" sqref="C11 C9 C6">
      <formula1>"○,×"</formula1>
    </dataValidation>
    <dataValidation type="list" allowBlank="1" showInputMessage="1" showErrorMessage="1" sqref="C17">
      <formula1>まるばつ</formula1>
    </dataValidation>
    <dataValidation type="list" allowBlank="1" showInputMessage="1" showErrorMessage="1" sqref="C15 C13">
      <formula1>"○,×,△"</formula1>
    </dataValidation>
  </dataValidations>
  <hyperlinks>
    <hyperlink ref="D2" location="'使い方（はじめにお読みください）'!A1" display="使い方に戻る"/>
  </hyperlinks>
  <pageMargins left="0.7" right="0.7" top="0.75" bottom="0.75" header="0.3" footer="0.3"/>
  <pageSetup paperSize="9" scale="6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削除不可!$C$24:$C$31</xm:f>
          </x14:formula1>
          <xm:sqref>C5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1">
    <tabColor rgb="FF00B0F0"/>
  </sheetPr>
  <dimension ref="A1:AK39"/>
  <sheetViews>
    <sheetView view="pageBreakPreview" zoomScale="90" zoomScaleNormal="100" zoomScaleSheetLayoutView="90" workbookViewId="0">
      <selection activeCell="AM21" sqref="AM21"/>
    </sheetView>
  </sheetViews>
  <sheetFormatPr defaultRowHeight="13.2"/>
  <cols>
    <col min="1" max="14" width="2.44140625" customWidth="1"/>
    <col min="15" max="15" width="4.33203125" customWidth="1"/>
    <col min="16" max="36" width="2.44140625" customWidth="1"/>
    <col min="37" max="37" width="12.77734375" customWidth="1"/>
  </cols>
  <sheetData>
    <row r="1" spans="1:37" ht="13.8" thickBot="1">
      <c r="A1" t="s">
        <v>411</v>
      </c>
      <c r="F1" s="401" t="s">
        <v>487</v>
      </c>
    </row>
    <row r="2" spans="1:37" ht="19.5" customHeight="1" thickBot="1">
      <c r="A2" s="835" t="s">
        <v>141</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c r="AH2" s="835"/>
      <c r="AI2" s="835"/>
      <c r="AJ2" s="141"/>
      <c r="AK2" s="297" t="s">
        <v>371</v>
      </c>
    </row>
    <row r="3" spans="1:37" ht="19.5" customHeight="1">
      <c r="A3" s="835"/>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141"/>
    </row>
    <row r="4" spans="1:37" ht="19.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2"/>
    </row>
    <row r="5" spans="1:37" ht="19.5" customHeight="1" thickBot="1">
      <c r="A5" s="93" t="s">
        <v>142</v>
      </c>
      <c r="B5" s="90"/>
      <c r="C5" s="90"/>
      <c r="D5" s="90"/>
      <c r="E5" s="90"/>
      <c r="F5" s="90"/>
      <c r="G5" s="90"/>
      <c r="H5" s="90"/>
      <c r="I5" s="90"/>
      <c r="J5" s="90"/>
      <c r="K5" s="90"/>
      <c r="L5" s="90"/>
      <c r="M5" s="90"/>
      <c r="N5" s="90"/>
      <c r="O5" s="90"/>
      <c r="P5" s="90"/>
      <c r="Q5" s="90"/>
      <c r="R5" s="91"/>
      <c r="S5" s="91"/>
      <c r="T5" s="91"/>
      <c r="U5" s="91"/>
      <c r="V5" s="91"/>
      <c r="W5" s="91"/>
      <c r="X5" s="91"/>
      <c r="Y5" s="91"/>
      <c r="Z5" s="91"/>
      <c r="AA5" s="94"/>
      <c r="AB5" s="94"/>
      <c r="AC5" s="95"/>
      <c r="AD5" s="95"/>
      <c r="AE5" s="95"/>
      <c r="AF5" s="95"/>
      <c r="AG5" s="95"/>
      <c r="AH5" s="95"/>
      <c r="AI5" s="95"/>
      <c r="AJ5" s="96"/>
    </row>
    <row r="6" spans="1:37" ht="19.5" customHeight="1">
      <c r="A6" s="97"/>
      <c r="B6" s="836" t="s">
        <v>143</v>
      </c>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8"/>
      <c r="AJ6" s="97"/>
    </row>
    <row r="7" spans="1:37" ht="19.5" customHeight="1">
      <c r="A7" s="97"/>
      <c r="B7" s="839"/>
      <c r="C7" s="840"/>
      <c r="D7" s="840"/>
      <c r="E7" s="840"/>
      <c r="F7" s="840"/>
      <c r="G7" s="840"/>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1"/>
      <c r="AJ7" s="97"/>
    </row>
    <row r="8" spans="1:37" ht="19.5" customHeight="1">
      <c r="A8" s="97"/>
      <c r="B8" s="839"/>
      <c r="C8" s="840"/>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1"/>
      <c r="AJ8" s="97"/>
    </row>
    <row r="9" spans="1:37" ht="19.5" customHeight="1">
      <c r="A9" s="97"/>
      <c r="B9" s="839"/>
      <c r="C9" s="840"/>
      <c r="D9" s="840"/>
      <c r="E9" s="840"/>
      <c r="F9" s="840"/>
      <c r="G9" s="840"/>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1"/>
      <c r="AJ9" s="97"/>
      <c r="AK9" s="98"/>
    </row>
    <row r="10" spans="1:37" ht="19.5" customHeight="1">
      <c r="A10" s="97"/>
      <c r="B10" s="839"/>
      <c r="C10" s="840"/>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0"/>
      <c r="AH10" s="840"/>
      <c r="AI10" s="841"/>
      <c r="AJ10" s="97"/>
    </row>
    <row r="11" spans="1:37" ht="19.5" customHeight="1">
      <c r="A11" s="97"/>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1"/>
      <c r="AJ11" s="97"/>
    </row>
    <row r="12" spans="1:37" ht="19.5" customHeight="1" thickBot="1">
      <c r="A12" s="97"/>
      <c r="B12" s="842"/>
      <c r="C12" s="843"/>
      <c r="D12" s="843"/>
      <c r="E12" s="843"/>
      <c r="F12" s="843"/>
      <c r="G12" s="843"/>
      <c r="H12" s="843"/>
      <c r="I12" s="843"/>
      <c r="J12" s="843"/>
      <c r="K12" s="843"/>
      <c r="L12" s="843"/>
      <c r="M12" s="843"/>
      <c r="N12" s="843"/>
      <c r="O12" s="843"/>
      <c r="P12" s="843"/>
      <c r="Q12" s="843"/>
      <c r="R12" s="843"/>
      <c r="S12" s="843"/>
      <c r="T12" s="843"/>
      <c r="U12" s="843"/>
      <c r="V12" s="843"/>
      <c r="W12" s="843"/>
      <c r="X12" s="843"/>
      <c r="Y12" s="843"/>
      <c r="Z12" s="843"/>
      <c r="AA12" s="843"/>
      <c r="AB12" s="843"/>
      <c r="AC12" s="843"/>
      <c r="AD12" s="843"/>
      <c r="AE12" s="843"/>
      <c r="AF12" s="843"/>
      <c r="AG12" s="843"/>
      <c r="AH12" s="843"/>
      <c r="AI12" s="844"/>
      <c r="AJ12" s="97"/>
    </row>
    <row r="13" spans="1:37" ht="19.5" customHeight="1"/>
    <row r="14" spans="1:37" ht="19.5" customHeight="1" thickBot="1">
      <c r="A14" s="93" t="s">
        <v>144</v>
      </c>
    </row>
    <row r="15" spans="1:37" ht="19.5" customHeight="1" thickBot="1">
      <c r="C15" s="799" t="s">
        <v>145</v>
      </c>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1"/>
    </row>
    <row r="16" spans="1:37" ht="19.5" customHeight="1">
      <c r="C16" s="408"/>
      <c r="D16" s="845" t="s">
        <v>146</v>
      </c>
      <c r="E16" s="845"/>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45"/>
      <c r="AG16" s="845"/>
      <c r="AH16" s="845"/>
      <c r="AI16" s="846"/>
    </row>
    <row r="17" spans="1:37" ht="19.5" customHeight="1">
      <c r="C17" s="409"/>
      <c r="D17" s="847" t="s">
        <v>147</v>
      </c>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8"/>
      <c r="AH17" s="848"/>
      <c r="AI17" s="849"/>
    </row>
    <row r="18" spans="1:37" ht="19.5" customHeight="1">
      <c r="C18" s="409"/>
      <c r="D18" s="850" t="s">
        <v>148</v>
      </c>
      <c r="E18" s="851"/>
      <c r="F18" s="851"/>
      <c r="G18" s="851"/>
      <c r="H18" s="851"/>
      <c r="I18" s="851"/>
      <c r="J18" s="851"/>
      <c r="K18" s="851"/>
      <c r="L18" s="851"/>
      <c r="M18" s="851"/>
      <c r="N18" s="851"/>
      <c r="O18" s="851"/>
      <c r="P18" s="851"/>
      <c r="Q18" s="851"/>
      <c r="R18" s="851"/>
      <c r="S18" s="851"/>
      <c r="T18" s="851"/>
      <c r="U18" s="851"/>
      <c r="V18" s="851"/>
      <c r="W18" s="851"/>
      <c r="X18" s="851"/>
      <c r="Y18" s="851"/>
      <c r="Z18" s="851"/>
      <c r="AA18" s="851"/>
      <c r="AB18" s="851"/>
      <c r="AC18" s="851"/>
      <c r="AD18" s="851"/>
      <c r="AE18" s="851"/>
      <c r="AF18" s="851"/>
      <c r="AG18" s="851"/>
      <c r="AH18" s="851"/>
      <c r="AI18" s="852"/>
    </row>
    <row r="19" spans="1:37" ht="19.5" customHeight="1">
      <c r="C19" s="409"/>
      <c r="D19" s="847" t="s">
        <v>149</v>
      </c>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9"/>
    </row>
    <row r="20" spans="1:37" ht="19.5" customHeight="1" thickBot="1">
      <c r="C20" s="411"/>
      <c r="D20" s="853" t="s">
        <v>150</v>
      </c>
      <c r="E20" s="854"/>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5"/>
    </row>
    <row r="21" spans="1:37" ht="62.25" customHeight="1" thickBot="1">
      <c r="C21" s="411"/>
      <c r="D21" s="856" t="s">
        <v>164</v>
      </c>
      <c r="E21" s="857"/>
      <c r="F21" s="857"/>
      <c r="G21" s="857"/>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8"/>
    </row>
    <row r="22" spans="1:37" s="121" customFormat="1" ht="19.5" customHeight="1">
      <c r="C22" s="122"/>
      <c r="D22" s="816" t="s">
        <v>151</v>
      </c>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row>
    <row r="23" spans="1:37" s="121" customFormat="1" ht="19.5" customHeight="1">
      <c r="C23" s="122"/>
      <c r="D23" s="817" t="s">
        <v>152</v>
      </c>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row>
    <row r="24" spans="1:37" ht="19.5" customHeight="1">
      <c r="C24" s="99"/>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row>
    <row r="25" spans="1:37" ht="19.5" customHeight="1" thickBot="1">
      <c r="A25" s="93" t="s">
        <v>153</v>
      </c>
      <c r="C25" s="99"/>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row>
    <row r="26" spans="1:37" ht="19.5" customHeight="1">
      <c r="B26" s="818"/>
      <c r="C26" s="819"/>
      <c r="D26" s="819"/>
      <c r="E26" s="819"/>
      <c r="F26" s="819"/>
      <c r="G26" s="819"/>
      <c r="H26" s="819"/>
      <c r="I26" s="819"/>
      <c r="J26" s="819"/>
      <c r="K26" s="819"/>
      <c r="L26" s="819"/>
      <c r="M26" s="819"/>
      <c r="N26" s="819"/>
      <c r="O26" s="819"/>
      <c r="P26" s="819"/>
      <c r="Q26" s="819"/>
      <c r="R26" s="819"/>
      <c r="S26" s="819"/>
      <c r="T26" s="819"/>
      <c r="U26" s="819"/>
      <c r="V26" s="819"/>
      <c r="W26" s="819"/>
      <c r="X26" s="819"/>
      <c r="Y26" s="819"/>
      <c r="Z26" s="819"/>
      <c r="AA26" s="819"/>
      <c r="AB26" s="819"/>
      <c r="AC26" s="819"/>
      <c r="AD26" s="819"/>
      <c r="AE26" s="819"/>
      <c r="AF26" s="819"/>
      <c r="AG26" s="819"/>
      <c r="AH26" s="819"/>
      <c r="AI26" s="820"/>
    </row>
    <row r="27" spans="1:37" ht="19.5" customHeight="1">
      <c r="B27" s="821"/>
      <c r="C27" s="822"/>
      <c r="D27" s="822"/>
      <c r="E27" s="822"/>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822"/>
      <c r="AE27" s="822"/>
      <c r="AF27" s="822"/>
      <c r="AG27" s="822"/>
      <c r="AH27" s="822"/>
      <c r="AI27" s="823"/>
    </row>
    <row r="28" spans="1:37" ht="19.5" customHeight="1">
      <c r="B28" s="821"/>
      <c r="C28" s="822"/>
      <c r="D28" s="822"/>
      <c r="E28" s="822"/>
      <c r="F28" s="822"/>
      <c r="G28" s="822"/>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3"/>
    </row>
    <row r="29" spans="1:37" ht="19.5" customHeight="1" thickBot="1">
      <c r="B29" s="824"/>
      <c r="C29" s="825"/>
      <c r="D29" s="825"/>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6"/>
    </row>
    <row r="30" spans="1:37" ht="19.5" customHeight="1">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row>
    <row r="31" spans="1:37" ht="19.5" customHeight="1">
      <c r="A31" s="101"/>
      <c r="B31" s="101"/>
      <c r="C31" s="120" t="s">
        <v>163</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row>
    <row r="32" spans="1:37" ht="19.5" customHeight="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row>
    <row r="33" spans="1:36" ht="19.5" customHeight="1">
      <c r="A33" s="797" t="s">
        <v>154</v>
      </c>
      <c r="B33" s="797"/>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row>
    <row r="34" spans="1:36" ht="19.5" customHeight="1">
      <c r="A34" s="797"/>
      <c r="B34" s="797"/>
      <c r="C34" s="797"/>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row>
    <row r="35" spans="1:36" ht="19.5" customHeight="1">
      <c r="A35" s="103" t="s">
        <v>155</v>
      </c>
      <c r="B35" s="103"/>
      <c r="C35" s="827"/>
      <c r="D35" s="828"/>
      <c r="E35" s="103" t="s">
        <v>156</v>
      </c>
      <c r="F35" s="827"/>
      <c r="G35" s="828"/>
      <c r="H35" s="103" t="s">
        <v>157</v>
      </c>
      <c r="I35" s="827"/>
      <c r="J35" s="828"/>
      <c r="K35" s="103" t="s">
        <v>158</v>
      </c>
      <c r="L35" s="104"/>
      <c r="M35" s="790" t="s">
        <v>159</v>
      </c>
      <c r="N35" s="790"/>
      <c r="O35" s="790"/>
      <c r="P35" s="791"/>
      <c r="Q35" s="791"/>
      <c r="R35" s="791"/>
      <c r="S35" s="791"/>
      <c r="T35" s="791"/>
      <c r="U35" s="791"/>
      <c r="V35" s="791"/>
      <c r="W35" s="791"/>
      <c r="X35" s="791"/>
      <c r="Y35" s="791"/>
      <c r="Z35" s="791"/>
      <c r="AA35" s="791"/>
      <c r="AB35" s="791"/>
      <c r="AC35" s="791"/>
      <c r="AD35" s="791"/>
      <c r="AE35" s="791"/>
      <c r="AF35" s="791"/>
      <c r="AG35" s="791"/>
      <c r="AH35" s="791"/>
      <c r="AI35" s="791"/>
    </row>
    <row r="36" spans="1:36" ht="19.5" customHeight="1">
      <c r="A36" s="105"/>
      <c r="B36" s="106"/>
      <c r="C36" s="106"/>
      <c r="D36" s="106"/>
      <c r="E36" s="106"/>
      <c r="F36" s="106"/>
      <c r="G36" s="106"/>
      <c r="H36" s="106"/>
      <c r="I36" s="106"/>
      <c r="J36" s="106"/>
      <c r="K36" s="106"/>
      <c r="L36" s="106"/>
      <c r="M36" s="793" t="s">
        <v>160</v>
      </c>
      <c r="N36" s="793"/>
      <c r="O36" s="793"/>
      <c r="P36" s="790" t="s">
        <v>161</v>
      </c>
      <c r="Q36" s="790"/>
      <c r="R36" s="794"/>
      <c r="S36" s="794"/>
      <c r="T36" s="794"/>
      <c r="U36" s="794"/>
      <c r="V36" s="794"/>
      <c r="W36" s="795" t="s">
        <v>162</v>
      </c>
      <c r="X36" s="795"/>
      <c r="Y36" s="794"/>
      <c r="Z36" s="794"/>
      <c r="AA36" s="794"/>
      <c r="AB36" s="794"/>
      <c r="AC36" s="794"/>
      <c r="AD36" s="794"/>
      <c r="AE36" s="794"/>
      <c r="AF36" s="794"/>
      <c r="AG36" s="794"/>
      <c r="AH36" s="792"/>
      <c r="AI36" s="792"/>
    </row>
    <row r="37" spans="1:36">
      <c r="A37" s="107"/>
      <c r="B37" s="108"/>
      <c r="C37" s="108"/>
      <c r="D37" s="108"/>
      <c r="E37" s="108"/>
      <c r="F37" s="108"/>
      <c r="G37" s="108"/>
      <c r="H37" s="108"/>
      <c r="I37" s="108"/>
      <c r="J37" s="108"/>
      <c r="K37" s="108"/>
      <c r="L37" s="108"/>
      <c r="M37" s="108"/>
      <c r="N37" s="108"/>
      <c r="O37" s="107"/>
      <c r="P37" s="109"/>
      <c r="Q37" s="110"/>
      <c r="R37" s="110"/>
      <c r="S37" s="110"/>
      <c r="T37" s="110"/>
      <c r="U37" s="110"/>
      <c r="V37" s="111"/>
      <c r="W37" s="111"/>
      <c r="X37" s="111"/>
      <c r="Y37" s="111"/>
      <c r="Z37" s="111"/>
      <c r="AA37" s="111"/>
      <c r="AB37" s="111"/>
      <c r="AC37" s="111"/>
      <c r="AD37" s="111"/>
      <c r="AE37" s="111"/>
      <c r="AF37" s="111"/>
      <c r="AG37" s="111"/>
      <c r="AH37" s="112"/>
      <c r="AI37" s="113"/>
    </row>
    <row r="38" spans="1:36">
      <c r="B38" s="114"/>
      <c r="C38" s="115"/>
      <c r="D38" s="116"/>
      <c r="E38" s="116"/>
      <c r="F38" s="116"/>
      <c r="G38" s="116"/>
      <c r="H38" s="116"/>
      <c r="I38" s="116"/>
      <c r="J38" s="116"/>
      <c r="K38" s="116"/>
      <c r="L38" s="116"/>
      <c r="M38" s="116"/>
      <c r="N38" s="116"/>
      <c r="O38" s="116"/>
      <c r="P38" s="116"/>
      <c r="Q38" s="116"/>
      <c r="R38" s="116"/>
      <c r="S38" s="116"/>
      <c r="T38" s="116"/>
      <c r="U38" s="116"/>
      <c r="V38" s="116"/>
      <c r="W38" s="116"/>
      <c r="X38" s="116"/>
      <c r="Y38" s="116"/>
      <c r="Z38" s="117"/>
      <c r="AA38" s="117"/>
      <c r="AB38" s="117"/>
      <c r="AC38" s="117"/>
      <c r="AD38" s="117"/>
      <c r="AE38" s="117"/>
      <c r="AF38" s="117"/>
      <c r="AG38" s="117"/>
      <c r="AH38" s="117"/>
      <c r="AI38" s="116"/>
      <c r="AJ38" s="118"/>
    </row>
    <row r="39" spans="1:36">
      <c r="B39" s="119"/>
      <c r="C39" s="796"/>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row>
  </sheetData>
  <mergeCells count="25">
    <mergeCell ref="A2:AI3"/>
    <mergeCell ref="A33:AI34"/>
    <mergeCell ref="C35:D35"/>
    <mergeCell ref="F35:G35"/>
    <mergeCell ref="I35:J35"/>
    <mergeCell ref="M35:O35"/>
    <mergeCell ref="P35:AI35"/>
    <mergeCell ref="B26:AI29"/>
    <mergeCell ref="B6:AI12"/>
    <mergeCell ref="C15:AI15"/>
    <mergeCell ref="D16:AI16"/>
    <mergeCell ref="D17:AI17"/>
    <mergeCell ref="D18:AI18"/>
    <mergeCell ref="D19:AI19"/>
    <mergeCell ref="D20:AI20"/>
    <mergeCell ref="D21:AI21"/>
    <mergeCell ref="D22:AI22"/>
    <mergeCell ref="D23:AI24"/>
    <mergeCell ref="C39:AJ39"/>
    <mergeCell ref="M36:O36"/>
    <mergeCell ref="P36:Q36"/>
    <mergeCell ref="R36:V36"/>
    <mergeCell ref="W36:X36"/>
    <mergeCell ref="Y36:AG36"/>
    <mergeCell ref="AH36:AI36"/>
  </mergeCells>
  <phoneticPr fontId="2"/>
  <dataValidations count="2">
    <dataValidation imeMode="halfAlpha" allowBlank="1" showInputMessage="1" showErrorMessage="1" sqref="I35:J35 C35:D35 F35:G35"/>
    <dataValidation imeMode="hiragana" allowBlank="1" showInputMessage="1" showErrorMessage="1" sqref="V37 R36"/>
  </dataValidations>
  <hyperlinks>
    <hyperlink ref="AK2" location="'使い方（はじめにお読みください）'!A1" display="使い方に戻る"/>
  </hyperlink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nchor moveWithCells="1">
                  <from>
                    <xdr:col>2</xdr:col>
                    <xdr:colOff>0</xdr:colOff>
                    <xdr:row>19</xdr:row>
                    <xdr:rowOff>190500</xdr:rowOff>
                  </from>
                  <to>
                    <xdr:col>3</xdr:col>
                    <xdr:colOff>38100</xdr:colOff>
                    <xdr:row>20</xdr:row>
                    <xdr:rowOff>251460</xdr:rowOff>
                  </to>
                </anchor>
              </controlPr>
            </control>
          </mc:Choice>
        </mc:AlternateContent>
        <mc:AlternateContent xmlns:mc="http://schemas.openxmlformats.org/markup-compatibility/2006">
          <mc:Choice Requires="x14">
            <control shapeId="7179" r:id="rId5" name="Check Box 11">
              <controlPr defaultSize="0" autoFill="0" autoLine="0" autoPict="0">
                <anchor moveWithCells="1">
                  <from>
                    <xdr:col>2</xdr:col>
                    <xdr:colOff>0</xdr:colOff>
                    <xdr:row>18</xdr:row>
                    <xdr:rowOff>198120</xdr:rowOff>
                  </from>
                  <to>
                    <xdr:col>3</xdr:col>
                    <xdr:colOff>38100</xdr:colOff>
                    <xdr:row>20</xdr:row>
                    <xdr:rowOff>0</xdr:rowOff>
                  </to>
                </anchor>
              </controlPr>
            </control>
          </mc:Choice>
        </mc:AlternateContent>
        <mc:AlternateContent xmlns:mc="http://schemas.openxmlformats.org/markup-compatibility/2006">
          <mc:Choice Requires="x14">
            <control shapeId="7180" r:id="rId6" name="Check Box 12">
              <controlPr defaultSize="0" autoFill="0" autoLine="0" autoPict="0">
                <anchor moveWithCells="1">
                  <from>
                    <xdr:col>2</xdr:col>
                    <xdr:colOff>0</xdr:colOff>
                    <xdr:row>15</xdr:row>
                    <xdr:rowOff>198120</xdr:rowOff>
                  </from>
                  <to>
                    <xdr:col>3</xdr:col>
                    <xdr:colOff>38100</xdr:colOff>
                    <xdr:row>17</xdr:row>
                    <xdr:rowOff>0</xdr:rowOff>
                  </to>
                </anchor>
              </controlPr>
            </control>
          </mc:Choice>
        </mc:AlternateContent>
        <mc:AlternateContent xmlns:mc="http://schemas.openxmlformats.org/markup-compatibility/2006">
          <mc:Choice Requires="x14">
            <control shapeId="7182" r:id="rId7" name="Check Box 14">
              <controlPr defaultSize="0" autoFill="0" autoLine="0" autoPict="0">
                <anchor moveWithCells="1">
                  <from>
                    <xdr:col>2</xdr:col>
                    <xdr:colOff>0</xdr:colOff>
                    <xdr:row>14</xdr:row>
                    <xdr:rowOff>198120</xdr:rowOff>
                  </from>
                  <to>
                    <xdr:col>3</xdr:col>
                    <xdr:colOff>38100</xdr:colOff>
                    <xdr:row>16</xdr:row>
                    <xdr:rowOff>0</xdr:rowOff>
                  </to>
                </anchor>
              </controlPr>
            </control>
          </mc:Choice>
        </mc:AlternateContent>
        <mc:AlternateContent xmlns:mc="http://schemas.openxmlformats.org/markup-compatibility/2006">
          <mc:Choice Requires="x14">
            <control shapeId="7183" r:id="rId8" name="Check Box 15">
              <controlPr defaultSize="0" autoFill="0" autoLine="0" autoPict="0">
                <anchor moveWithCells="1">
                  <from>
                    <xdr:col>2</xdr:col>
                    <xdr:colOff>0</xdr:colOff>
                    <xdr:row>17</xdr:row>
                    <xdr:rowOff>198120</xdr:rowOff>
                  </from>
                  <to>
                    <xdr:col>3</xdr:col>
                    <xdr:colOff>38100</xdr:colOff>
                    <xdr:row>19</xdr:row>
                    <xdr:rowOff>0</xdr:rowOff>
                  </to>
                </anchor>
              </controlPr>
            </control>
          </mc:Choice>
        </mc:AlternateContent>
        <mc:AlternateContent xmlns:mc="http://schemas.openxmlformats.org/markup-compatibility/2006">
          <mc:Choice Requires="x14">
            <control shapeId="7184" r:id="rId9" name="Check Box 16">
              <controlPr defaultSize="0" autoFill="0" autoLine="0" autoPict="0">
                <anchor moveWithCells="1">
                  <from>
                    <xdr:col>2</xdr:col>
                    <xdr:colOff>0</xdr:colOff>
                    <xdr:row>16</xdr:row>
                    <xdr:rowOff>198120</xdr:rowOff>
                  </from>
                  <to>
                    <xdr:col>3</xdr:col>
                    <xdr:colOff>38100</xdr:colOff>
                    <xdr:row>18</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tabColor rgb="FF00B0F0"/>
  </sheetPr>
  <dimension ref="A1:L48"/>
  <sheetViews>
    <sheetView view="pageBreakPreview" zoomScaleNormal="120" zoomScaleSheetLayoutView="100" workbookViewId="0">
      <selection activeCell="C8" sqref="C8:C13"/>
    </sheetView>
  </sheetViews>
  <sheetFormatPr defaultColWidth="2.21875" defaultRowHeight="13.2"/>
  <cols>
    <col min="1" max="1" width="13" style="3" customWidth="1"/>
    <col min="2" max="2" width="34" style="3" customWidth="1"/>
    <col min="3" max="3" width="13.109375" style="3" customWidth="1"/>
    <col min="4" max="4" width="82.77734375" style="3" customWidth="1"/>
    <col min="5" max="5" width="15.21875" style="3" customWidth="1"/>
    <col min="6" max="6" width="2.21875" style="3" customWidth="1"/>
    <col min="7" max="12" width="2.21875" style="3" hidden="1" customWidth="1"/>
    <col min="13" max="16384" width="2.21875" style="3"/>
  </cols>
  <sheetData>
    <row r="1" spans="1:5" s="2" customFormat="1" ht="25.5" customHeight="1" thickBot="1">
      <c r="A1" s="710" t="s">
        <v>270</v>
      </c>
      <c r="B1" s="710"/>
      <c r="C1" s="710"/>
      <c r="D1" s="710"/>
    </row>
    <row r="2" spans="1:5" s="2" customFormat="1" ht="22.5" customHeight="1" thickBot="1">
      <c r="A2" s="860" t="s">
        <v>98</v>
      </c>
      <c r="B2" s="861"/>
      <c r="C2" s="861"/>
      <c r="D2" s="861"/>
      <c r="E2" s="297" t="s">
        <v>371</v>
      </c>
    </row>
    <row r="3" spans="1:5" s="2" customFormat="1" ht="22.5" customHeight="1">
      <c r="A3" s="48"/>
      <c r="B3" s="49"/>
      <c r="C3" s="49"/>
      <c r="D3" s="49"/>
    </row>
    <row r="4" spans="1:5" s="2" customFormat="1" ht="40.5" customHeight="1">
      <c r="A4" s="50" t="s">
        <v>123</v>
      </c>
      <c r="B4" s="216"/>
      <c r="C4" s="51" t="s">
        <v>120</v>
      </c>
      <c r="D4" s="216"/>
      <c r="E4" s="41"/>
    </row>
    <row r="5" spans="1:5" s="2" customFormat="1" ht="22.5" customHeight="1">
      <c r="A5" s="69"/>
      <c r="B5" s="70"/>
      <c r="C5" s="71"/>
      <c r="D5" s="72"/>
      <c r="E5" s="41"/>
    </row>
    <row r="6" spans="1:5" ht="24" customHeight="1">
      <c r="A6" s="68" t="s">
        <v>125</v>
      </c>
      <c r="B6" s="21"/>
      <c r="C6" s="21"/>
      <c r="D6" s="22"/>
    </row>
    <row r="7" spans="1:5" ht="24" customHeight="1">
      <c r="A7" s="711" t="s">
        <v>51</v>
      </c>
      <c r="B7" s="712"/>
      <c r="C7" s="52" t="s">
        <v>50</v>
      </c>
      <c r="D7" s="53" t="s">
        <v>126</v>
      </c>
    </row>
    <row r="8" spans="1:5" ht="54" customHeight="1">
      <c r="A8" s="859" t="s">
        <v>62</v>
      </c>
      <c r="B8" s="719"/>
      <c r="C8" s="223"/>
      <c r="D8" s="224"/>
    </row>
    <row r="9" spans="1:5" ht="54" customHeight="1">
      <c r="A9" s="713" t="s">
        <v>61</v>
      </c>
      <c r="B9" s="54" t="s">
        <v>52</v>
      </c>
      <c r="C9" s="225"/>
      <c r="D9" s="226"/>
    </row>
    <row r="10" spans="1:5" ht="54" customHeight="1">
      <c r="A10" s="713"/>
      <c r="B10" s="55" t="s">
        <v>53</v>
      </c>
      <c r="C10" s="227"/>
      <c r="D10" s="228"/>
    </row>
    <row r="11" spans="1:5" ht="54" customHeight="1">
      <c r="A11" s="713"/>
      <c r="B11" s="55" t="s">
        <v>54</v>
      </c>
      <c r="C11" s="227"/>
      <c r="D11" s="228"/>
    </row>
    <row r="12" spans="1:5" ht="54" customHeight="1">
      <c r="A12" s="713"/>
      <c r="B12" s="55" t="s">
        <v>55</v>
      </c>
      <c r="C12" s="227"/>
      <c r="D12" s="228"/>
    </row>
    <row r="13" spans="1:5" ht="54" customHeight="1" thickBot="1">
      <c r="A13" s="714"/>
      <c r="B13" s="56" t="s">
        <v>60</v>
      </c>
      <c r="C13" s="229"/>
      <c r="D13" s="230"/>
    </row>
    <row r="14" spans="1:5" ht="28.5" customHeight="1" thickTop="1">
      <c r="A14" s="715" t="s">
        <v>70</v>
      </c>
      <c r="B14" s="716"/>
      <c r="C14" s="231">
        <f>SUM(C8:C13)</f>
        <v>0</v>
      </c>
      <c r="D14" s="23"/>
    </row>
    <row r="15" spans="1:5" ht="18" customHeight="1">
      <c r="A15" s="4"/>
      <c r="B15" s="4"/>
      <c r="C15" s="4"/>
    </row>
    <row r="16" spans="1:5" s="6" customFormat="1">
      <c r="A16" s="5"/>
      <c r="B16" s="5"/>
      <c r="C16" s="5"/>
    </row>
    <row r="17" spans="1:3" s="6" customFormat="1">
      <c r="A17" s="5"/>
      <c r="B17" s="5"/>
      <c r="C17" s="5"/>
    </row>
    <row r="18" spans="1:3">
      <c r="A18" s="4"/>
      <c r="B18" s="4"/>
      <c r="C18" s="4"/>
    </row>
    <row r="19" spans="1:3">
      <c r="A19" s="4"/>
      <c r="B19" s="4"/>
      <c r="C19" s="4"/>
    </row>
    <row r="20" spans="1:3">
      <c r="A20" s="4"/>
      <c r="B20" s="4"/>
      <c r="C20" s="4"/>
    </row>
    <row r="21" spans="1:3">
      <c r="A21" s="4"/>
      <c r="B21" s="4"/>
      <c r="C21" s="4"/>
    </row>
    <row r="22" spans="1:3">
      <c r="A22" s="4"/>
      <c r="B22" s="4"/>
      <c r="C22" s="4"/>
    </row>
    <row r="23" spans="1:3">
      <c r="A23" s="4"/>
      <c r="B23" s="4"/>
      <c r="C23" s="4"/>
    </row>
    <row r="24" spans="1:3">
      <c r="A24" s="4"/>
      <c r="B24" s="4"/>
      <c r="C24" s="4"/>
    </row>
    <row r="25" spans="1:3">
      <c r="A25" s="4"/>
      <c r="B25" s="4"/>
      <c r="C25" s="4"/>
    </row>
    <row r="26" spans="1:3">
      <c r="A26" s="4"/>
      <c r="B26" s="4"/>
      <c r="C26" s="4"/>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7"/>
      <c r="B47" s="7"/>
      <c r="C47" s="7"/>
    </row>
    <row r="48" spans="1:3">
      <c r="A48" s="7"/>
      <c r="B48" s="7"/>
      <c r="C48" s="7"/>
    </row>
  </sheetData>
  <sheetProtection formatCells="0" formatColumns="0" formatRows="0" insertColumns="0" insertRows="0" autoFilter="0"/>
  <mergeCells count="6">
    <mergeCell ref="A14:B14"/>
    <mergeCell ref="A7:B7"/>
    <mergeCell ref="A8:B8"/>
    <mergeCell ref="A9:A13"/>
    <mergeCell ref="A1:D1"/>
    <mergeCell ref="A2:D2"/>
  </mergeCells>
  <phoneticPr fontId="2"/>
  <hyperlinks>
    <hyperlink ref="E2" location="'使い方（はじめにお読みください）'!A1" display="使い方に戻る"/>
  </hyperlinks>
  <printOptions horizontalCentered="1"/>
  <pageMargins left="0.39370078740157483" right="0.39370078740157483" top="0.78740157480314965" bottom="0.39370078740157483" header="0.51181102362204722" footer="0.35433070866141736"/>
  <pageSetup paperSize="9" scale="9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D4:D5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tabColor rgb="FF92D050"/>
  </sheetPr>
  <dimension ref="A1:AM173"/>
  <sheetViews>
    <sheetView view="pageBreakPreview" zoomScaleNormal="100" zoomScaleSheetLayoutView="100" workbookViewId="0">
      <selection activeCell="AM2" sqref="AM2"/>
    </sheetView>
  </sheetViews>
  <sheetFormatPr defaultColWidth="9" defaultRowHeight="18"/>
  <cols>
    <col min="1" max="38" width="2.33203125" style="151" customWidth="1"/>
    <col min="39" max="39" width="13.6640625" style="152" customWidth="1"/>
    <col min="40" max="47" width="2.33203125" style="152" customWidth="1"/>
    <col min="48" max="16384" width="9" style="152"/>
  </cols>
  <sheetData>
    <row r="1" spans="1:39" ht="18.600000000000001" thickBot="1"/>
    <row r="2" spans="1:39" ht="29.4" thickBot="1">
      <c r="U2" s="153"/>
      <c r="V2" s="153"/>
      <c r="W2" s="154"/>
      <c r="X2" s="155" t="s">
        <v>201</v>
      </c>
      <c r="Y2" s="501"/>
      <c r="Z2" s="501"/>
      <c r="AA2" s="156" t="s">
        <v>156</v>
      </c>
      <c r="AB2" s="501"/>
      <c r="AC2" s="501"/>
      <c r="AD2" s="156" t="s">
        <v>157</v>
      </c>
      <c r="AE2" s="501"/>
      <c r="AF2" s="501"/>
      <c r="AG2" s="156" t="s">
        <v>158</v>
      </c>
      <c r="AH2" s="156"/>
      <c r="AM2" s="297" t="s">
        <v>371</v>
      </c>
    </row>
    <row r="4" spans="1:39">
      <c r="A4" s="503" t="s">
        <v>419</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row>
    <row r="6" spans="1:39">
      <c r="A6" s="151" t="s">
        <v>202</v>
      </c>
    </row>
    <row r="7" spans="1:39">
      <c r="A7" s="151" t="s">
        <v>203</v>
      </c>
      <c r="Q7" s="151" t="s">
        <v>204</v>
      </c>
    </row>
    <row r="8" spans="1:39">
      <c r="R8" s="151" t="s">
        <v>205</v>
      </c>
      <c r="U8" s="504" t="str">
        <f>IF(事業計画書!D6="","",事業計画書!D6)</f>
        <v/>
      </c>
      <c r="V8" s="504"/>
      <c r="W8" s="504"/>
      <c r="X8" s="504"/>
      <c r="Y8" s="504"/>
      <c r="Z8" s="504"/>
      <c r="AA8" s="504"/>
      <c r="AB8" s="504"/>
      <c r="AC8" s="504"/>
      <c r="AD8" s="504"/>
      <c r="AE8" s="504"/>
      <c r="AF8" s="504"/>
      <c r="AG8" s="504"/>
    </row>
    <row r="9" spans="1:39">
      <c r="R9" s="198" t="s">
        <v>206</v>
      </c>
      <c r="U9" s="504" t="str">
        <f>IF(事業計画書!D4="","",事業計画書!D4)</f>
        <v/>
      </c>
      <c r="V9" s="504"/>
      <c r="W9" s="504"/>
      <c r="X9" s="504"/>
      <c r="Y9" s="504"/>
      <c r="Z9" s="504"/>
      <c r="AA9" s="504"/>
      <c r="AB9" s="504"/>
      <c r="AC9" s="504"/>
      <c r="AD9" s="504"/>
      <c r="AE9" s="504"/>
      <c r="AF9" s="504"/>
      <c r="AG9" s="201" t="s">
        <v>207</v>
      </c>
    </row>
    <row r="10" spans="1:39">
      <c r="R10" s="151" t="s">
        <v>208</v>
      </c>
      <c r="U10" s="504" t="str">
        <f>CONCATENATE(IF(事業計画書!E7="","",事業計画書!E7),"　",IF(事業計画書!I7="","",事業計画書!I7))</f>
        <v>　</v>
      </c>
      <c r="V10" s="504"/>
      <c r="W10" s="504"/>
      <c r="X10" s="504"/>
      <c r="Y10" s="504"/>
      <c r="Z10" s="504"/>
      <c r="AA10" s="504"/>
      <c r="AB10" s="504"/>
      <c r="AC10" s="504"/>
      <c r="AD10" s="504"/>
      <c r="AE10" s="504"/>
      <c r="AF10" s="504"/>
      <c r="AG10" s="201" t="s">
        <v>207</v>
      </c>
    </row>
    <row r="12" spans="1:39">
      <c r="B12" s="158" t="s">
        <v>209</v>
      </c>
      <c r="C12" s="158"/>
      <c r="D12" s="505" t="str">
        <f>IF(実績報告書!D12="","",実績報告書!D12)</f>
        <v/>
      </c>
      <c r="E12" s="505"/>
      <c r="F12" s="158" t="s">
        <v>210</v>
      </c>
      <c r="G12" s="505" t="str">
        <f>IF(実績報告書!G12="","",実績報告書!G12)</f>
        <v/>
      </c>
      <c r="H12" s="505"/>
      <c r="I12" s="159" t="s">
        <v>157</v>
      </c>
      <c r="J12" s="505" t="str">
        <f>IF(実績報告書!J12="","",実績報告書!J12)</f>
        <v/>
      </c>
      <c r="K12" s="505"/>
      <c r="L12" s="159" t="s">
        <v>158</v>
      </c>
      <c r="M12" s="158" t="s">
        <v>211</v>
      </c>
      <c r="N12" s="158"/>
      <c r="O12" s="158"/>
      <c r="P12" s="158"/>
      <c r="Q12" s="158"/>
      <c r="R12" s="158"/>
      <c r="S12" s="505" t="str">
        <f>IF(実績報告書!S12="","",実績報告書!S12)</f>
        <v/>
      </c>
      <c r="T12" s="505"/>
      <c r="U12" s="158" t="s">
        <v>212</v>
      </c>
      <c r="V12" s="158"/>
      <c r="W12" s="158"/>
    </row>
    <row r="13" spans="1:39">
      <c r="A13" s="151" t="s">
        <v>353</v>
      </c>
    </row>
    <row r="14" spans="1:39">
      <c r="A14" s="151" t="s">
        <v>354</v>
      </c>
    </row>
    <row r="17" spans="1:9">
      <c r="A17" s="151" t="s">
        <v>215</v>
      </c>
    </row>
    <row r="18" spans="1:9">
      <c r="A18" s="151" t="s">
        <v>216</v>
      </c>
    </row>
    <row r="19" spans="1:9">
      <c r="A19" s="151" t="s">
        <v>217</v>
      </c>
    </row>
    <row r="21" spans="1:9">
      <c r="A21" s="151" t="s">
        <v>355</v>
      </c>
    </row>
    <row r="22" spans="1:9">
      <c r="A22" s="151" t="s">
        <v>356</v>
      </c>
    </row>
    <row r="23" spans="1:9">
      <c r="C23" s="502">
        <f>実績報告書!C22</f>
        <v>0</v>
      </c>
      <c r="D23" s="502"/>
      <c r="E23" s="502"/>
      <c r="F23" s="502"/>
      <c r="G23" s="502"/>
      <c r="H23" s="502"/>
      <c r="I23" s="151" t="s">
        <v>219</v>
      </c>
    </row>
    <row r="25" spans="1:9">
      <c r="A25" s="151" t="s">
        <v>357</v>
      </c>
    </row>
    <row r="26" spans="1:9">
      <c r="A26" s="151" t="s">
        <v>358</v>
      </c>
    </row>
    <row r="27" spans="1:9">
      <c r="C27" s="862">
        <v>0</v>
      </c>
      <c r="D27" s="862"/>
      <c r="E27" s="862"/>
      <c r="F27" s="862"/>
      <c r="G27" s="862"/>
      <c r="H27" s="862"/>
      <c r="I27" s="151" t="s">
        <v>219</v>
      </c>
    </row>
    <row r="28" spans="1:9">
      <c r="C28" s="160"/>
      <c r="D28" s="160"/>
      <c r="E28" s="160"/>
      <c r="F28" s="160"/>
      <c r="G28" s="160"/>
      <c r="H28" s="160"/>
    </row>
    <row r="29" spans="1:9">
      <c r="A29" s="151" t="s">
        <v>221</v>
      </c>
    </row>
    <row r="30" spans="1:9">
      <c r="A30" s="158" t="s">
        <v>359</v>
      </c>
      <c r="B30" s="158"/>
      <c r="C30" s="197"/>
      <c r="D30" s="197"/>
      <c r="E30" s="197"/>
      <c r="F30" s="197"/>
      <c r="G30" s="197"/>
      <c r="H30" s="197"/>
      <c r="I30" s="158"/>
    </row>
    <row r="31" spans="1:9">
      <c r="A31" s="151" t="s">
        <v>360</v>
      </c>
    </row>
    <row r="32" spans="1:9">
      <c r="C32" s="199"/>
      <c r="D32" s="199"/>
      <c r="E32" s="199"/>
      <c r="F32" s="199"/>
      <c r="G32" s="199"/>
      <c r="H32" s="199"/>
    </row>
    <row r="173" spans="18:18">
      <c r="R173" s="151" t="s">
        <v>373</v>
      </c>
    </row>
  </sheetData>
  <sheetProtection formatCells="0"/>
  <mergeCells count="13">
    <mergeCell ref="U9:AF9"/>
    <mergeCell ref="Y2:Z2"/>
    <mergeCell ref="AB2:AC2"/>
    <mergeCell ref="AE2:AF2"/>
    <mergeCell ref="A4:AG4"/>
    <mergeCell ref="U8:AG8"/>
    <mergeCell ref="C27:H27"/>
    <mergeCell ref="U10:AF10"/>
    <mergeCell ref="D12:E12"/>
    <mergeCell ref="G12:H12"/>
    <mergeCell ref="J12:K12"/>
    <mergeCell ref="S12:T12"/>
    <mergeCell ref="C23:H23"/>
  </mergeCells>
  <phoneticPr fontId="2"/>
  <hyperlinks>
    <hyperlink ref="AM2" location="'使い方（はじめにお読みください）'!A1" display="使い方に戻る"/>
  </hyperlinks>
  <pageMargins left="0.70866141732283472" right="0.51181102362204722" top="0.74803149606299213" bottom="0.55118110236220474"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F32"/>
  <sheetViews>
    <sheetView topLeftCell="A19" workbookViewId="0">
      <selection activeCell="C16" sqref="C16"/>
    </sheetView>
  </sheetViews>
  <sheetFormatPr defaultColWidth="9" defaultRowHeight="17.399999999999999"/>
  <cols>
    <col min="1" max="1" width="12.109375" style="8" customWidth="1"/>
    <col min="2" max="2" width="4.44140625" style="8" bestFit="1" customWidth="1"/>
    <col min="3" max="3" width="68.33203125" style="8" customWidth="1"/>
    <col min="4" max="5" width="27.109375" style="8" customWidth="1"/>
    <col min="6" max="16384" width="9" style="8"/>
  </cols>
  <sheetData>
    <row r="2" spans="1:5" ht="29.25" customHeight="1">
      <c r="A2" s="8" t="s">
        <v>43</v>
      </c>
    </row>
    <row r="3" spans="1:5" ht="102.75" customHeight="1">
      <c r="A3" s="865" t="s">
        <v>12</v>
      </c>
      <c r="B3" s="865"/>
      <c r="C3" s="865"/>
      <c r="D3" s="20" t="s">
        <v>41</v>
      </c>
      <c r="E3" s="20" t="s">
        <v>42</v>
      </c>
    </row>
    <row r="4" spans="1:5" ht="21.6">
      <c r="A4" s="864" t="s">
        <v>13</v>
      </c>
      <c r="B4" s="9">
        <v>1</v>
      </c>
      <c r="C4" s="11" t="s">
        <v>44</v>
      </c>
      <c r="D4" s="15">
        <v>537000</v>
      </c>
      <c r="E4" s="18">
        <v>268000</v>
      </c>
    </row>
    <row r="5" spans="1:5" ht="21.6">
      <c r="A5" s="864"/>
      <c r="B5" s="9">
        <v>2</v>
      </c>
      <c r="C5" s="11" t="s">
        <v>45</v>
      </c>
      <c r="D5" s="15">
        <v>684000</v>
      </c>
      <c r="E5" s="18">
        <v>342000</v>
      </c>
    </row>
    <row r="6" spans="1:5" ht="21.6">
      <c r="A6" s="864"/>
      <c r="B6" s="9">
        <v>3</v>
      </c>
      <c r="C6" s="11" t="s">
        <v>46</v>
      </c>
      <c r="D6" s="15">
        <v>889000</v>
      </c>
      <c r="E6" s="18">
        <v>445000</v>
      </c>
    </row>
    <row r="7" spans="1:5" ht="21.6">
      <c r="A7" s="864"/>
      <c r="B7" s="9">
        <v>4</v>
      </c>
      <c r="C7" s="12" t="s">
        <v>14</v>
      </c>
      <c r="D7" s="15">
        <v>231000</v>
      </c>
      <c r="E7" s="18">
        <v>115000</v>
      </c>
    </row>
    <row r="8" spans="1:5" ht="21.6">
      <c r="A8" s="864"/>
      <c r="B8" s="9">
        <v>5</v>
      </c>
      <c r="C8" s="11" t="s">
        <v>15</v>
      </c>
      <c r="D8" s="15">
        <v>226000</v>
      </c>
      <c r="E8" s="18">
        <v>113000</v>
      </c>
    </row>
    <row r="9" spans="1:5" ht="21.6">
      <c r="A9" s="864"/>
      <c r="B9" s="9">
        <v>6</v>
      </c>
      <c r="C9" s="11" t="s">
        <v>47</v>
      </c>
      <c r="D9" s="15">
        <v>564000</v>
      </c>
      <c r="E9" s="18">
        <v>282000</v>
      </c>
    </row>
    <row r="10" spans="1:5" ht="21.6">
      <c r="A10" s="864"/>
      <c r="B10" s="9">
        <v>7</v>
      </c>
      <c r="C10" s="11" t="s">
        <v>48</v>
      </c>
      <c r="D10" s="15">
        <v>710000</v>
      </c>
      <c r="E10" s="18">
        <v>355000</v>
      </c>
    </row>
    <row r="11" spans="1:5" ht="21.6">
      <c r="A11" s="864"/>
      <c r="B11" s="9">
        <v>8</v>
      </c>
      <c r="C11" s="11" t="s">
        <v>49</v>
      </c>
      <c r="D11" s="15">
        <v>1133000</v>
      </c>
      <c r="E11" s="18">
        <v>567000</v>
      </c>
    </row>
    <row r="12" spans="1:5" ht="21.6">
      <c r="A12" s="10" t="s">
        <v>16</v>
      </c>
      <c r="B12" s="9">
        <v>9</v>
      </c>
      <c r="C12" s="13" t="s">
        <v>17</v>
      </c>
      <c r="D12" s="15">
        <v>27000</v>
      </c>
      <c r="E12" s="18">
        <v>13000</v>
      </c>
    </row>
    <row r="13" spans="1:5" ht="21.6">
      <c r="A13" s="864" t="s">
        <v>18</v>
      </c>
      <c r="B13" s="9">
        <v>10</v>
      </c>
      <c r="C13" s="11" t="s">
        <v>19</v>
      </c>
      <c r="D13" s="15">
        <v>320000</v>
      </c>
      <c r="E13" s="18">
        <v>160000</v>
      </c>
    </row>
    <row r="14" spans="1:5" ht="21.6">
      <c r="A14" s="864"/>
      <c r="B14" s="9">
        <v>11</v>
      </c>
      <c r="C14" s="11" t="s">
        <v>20</v>
      </c>
      <c r="D14" s="15">
        <v>339000</v>
      </c>
      <c r="E14" s="18">
        <v>169000</v>
      </c>
    </row>
    <row r="15" spans="1:5" ht="21.6">
      <c r="A15" s="864"/>
      <c r="B15" s="9">
        <v>12</v>
      </c>
      <c r="C15" s="11" t="s">
        <v>21</v>
      </c>
      <c r="D15" s="15">
        <v>311000</v>
      </c>
      <c r="E15" s="18">
        <v>156000</v>
      </c>
    </row>
    <row r="16" spans="1:5" ht="21.6">
      <c r="A16" s="864"/>
      <c r="B16" s="9">
        <v>13</v>
      </c>
      <c r="C16" s="11" t="s">
        <v>22</v>
      </c>
      <c r="D16" s="15">
        <v>137000</v>
      </c>
      <c r="E16" s="18">
        <v>68000</v>
      </c>
    </row>
    <row r="17" spans="1:6" ht="21.6">
      <c r="A17" s="864"/>
      <c r="B17" s="9">
        <v>14</v>
      </c>
      <c r="C17" s="11" t="s">
        <v>23</v>
      </c>
      <c r="D17" s="15">
        <v>508000</v>
      </c>
      <c r="E17" s="18">
        <v>254000</v>
      </c>
    </row>
    <row r="18" spans="1:6" ht="21.6">
      <c r="A18" s="864"/>
      <c r="B18" s="9">
        <v>15</v>
      </c>
      <c r="C18" s="11" t="s">
        <v>24</v>
      </c>
      <c r="D18" s="15">
        <v>204000</v>
      </c>
      <c r="E18" s="18">
        <v>102000</v>
      </c>
    </row>
    <row r="19" spans="1:6" ht="21.6">
      <c r="A19" s="864"/>
      <c r="B19" s="9">
        <v>16</v>
      </c>
      <c r="C19" s="11" t="s">
        <v>25</v>
      </c>
      <c r="D19" s="15">
        <v>148000</v>
      </c>
      <c r="E19" s="18">
        <v>74000</v>
      </c>
    </row>
    <row r="20" spans="1:6" ht="21.6">
      <c r="A20" s="864"/>
      <c r="B20" s="9">
        <v>17</v>
      </c>
      <c r="C20" s="11" t="s">
        <v>26</v>
      </c>
      <c r="D20" s="17" t="s">
        <v>40</v>
      </c>
      <c r="E20" s="18">
        <v>282000</v>
      </c>
    </row>
    <row r="21" spans="1:6" ht="21.6">
      <c r="A21" s="864"/>
      <c r="B21" s="9">
        <v>18</v>
      </c>
      <c r="C21" s="14" t="s">
        <v>27</v>
      </c>
      <c r="D21" s="15">
        <v>33000</v>
      </c>
      <c r="E21" s="18">
        <v>16000</v>
      </c>
    </row>
    <row r="22" spans="1:6" ht="21.6">
      <c r="A22" s="863" t="s">
        <v>28</v>
      </c>
      <c r="B22" s="9">
        <v>19</v>
      </c>
      <c r="C22" s="11" t="s">
        <v>29</v>
      </c>
      <c r="D22" s="15">
        <v>475000</v>
      </c>
      <c r="E22" s="18">
        <v>237000</v>
      </c>
    </row>
    <row r="23" spans="1:6" ht="21.6">
      <c r="A23" s="863"/>
      <c r="B23" s="9">
        <v>20</v>
      </c>
      <c r="C23" s="11" t="s">
        <v>30</v>
      </c>
      <c r="D23" s="15">
        <v>638000</v>
      </c>
      <c r="E23" s="18">
        <v>319000</v>
      </c>
    </row>
    <row r="24" spans="1:6" ht="21.6">
      <c r="A24" s="863" t="s">
        <v>31</v>
      </c>
      <c r="B24" s="9">
        <v>21</v>
      </c>
      <c r="C24" s="11" t="s">
        <v>32</v>
      </c>
      <c r="D24" s="16">
        <v>38000</v>
      </c>
      <c r="E24" s="19">
        <v>19000</v>
      </c>
    </row>
    <row r="25" spans="1:6" ht="21.6">
      <c r="A25" s="863"/>
      <c r="B25" s="9">
        <v>22</v>
      </c>
      <c r="C25" s="11" t="s">
        <v>33</v>
      </c>
      <c r="D25" s="16">
        <v>40000</v>
      </c>
      <c r="E25" s="19">
        <v>20000</v>
      </c>
    </row>
    <row r="26" spans="1:6" ht="21.6">
      <c r="A26" s="863"/>
      <c r="B26" s="9">
        <v>23</v>
      </c>
      <c r="C26" s="11" t="s">
        <v>34</v>
      </c>
      <c r="D26" s="16">
        <v>38000</v>
      </c>
      <c r="E26" s="19">
        <v>19000</v>
      </c>
    </row>
    <row r="27" spans="1:6" ht="21.6">
      <c r="A27" s="863"/>
      <c r="B27" s="9">
        <v>24</v>
      </c>
      <c r="C27" s="11" t="s">
        <v>35</v>
      </c>
      <c r="D27" s="16">
        <v>48000</v>
      </c>
      <c r="E27" s="19">
        <v>24000</v>
      </c>
    </row>
    <row r="28" spans="1:6" ht="21.6">
      <c r="A28" s="863"/>
      <c r="B28" s="9">
        <v>25</v>
      </c>
      <c r="C28" s="11" t="s">
        <v>36</v>
      </c>
      <c r="D28" s="16">
        <v>43000</v>
      </c>
      <c r="E28" s="19">
        <v>21000</v>
      </c>
    </row>
    <row r="29" spans="1:6" ht="21.6">
      <c r="A29" s="863"/>
      <c r="B29" s="9">
        <v>26</v>
      </c>
      <c r="C29" s="13" t="s">
        <v>37</v>
      </c>
      <c r="D29" s="16">
        <v>36000</v>
      </c>
      <c r="E29" s="19">
        <v>18000</v>
      </c>
    </row>
    <row r="30" spans="1:6" ht="21.6">
      <c r="A30" s="863"/>
      <c r="B30" s="9">
        <v>27</v>
      </c>
      <c r="C30" s="12" t="s">
        <v>38</v>
      </c>
      <c r="D30" s="16">
        <v>37000</v>
      </c>
      <c r="E30" s="19">
        <v>19000</v>
      </c>
    </row>
    <row r="31" spans="1:6" ht="21.6">
      <c r="A31" s="863"/>
      <c r="B31" s="9">
        <v>28</v>
      </c>
      <c r="C31" s="12" t="s">
        <v>39</v>
      </c>
      <c r="D31" s="16">
        <v>35000</v>
      </c>
      <c r="E31" s="19">
        <v>18000</v>
      </c>
    </row>
    <row r="32" spans="1:6" ht="21.6">
      <c r="A32" s="301" t="s">
        <v>16</v>
      </c>
      <c r="B32" s="302">
        <v>9</v>
      </c>
      <c r="C32" s="13" t="s">
        <v>17</v>
      </c>
      <c r="D32" s="15">
        <v>27000</v>
      </c>
      <c r="E32" s="18">
        <v>13000</v>
      </c>
      <c r="F32" s="8" t="s">
        <v>375</v>
      </c>
    </row>
  </sheetData>
  <mergeCells count="5">
    <mergeCell ref="A24:A31"/>
    <mergeCell ref="A22:A23"/>
    <mergeCell ref="A13:A21"/>
    <mergeCell ref="A3:C3"/>
    <mergeCell ref="A4:A11"/>
  </mergeCells>
  <phoneticPr fontId="2"/>
  <pageMargins left="0.7" right="0.7" top="0.75" bottom="0.75" header="0.3" footer="0.3"/>
  <pageSetup paperSize="9" scale="5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AN45"/>
  <sheetViews>
    <sheetView view="pageBreakPreview" zoomScaleNormal="100" zoomScaleSheetLayoutView="100" workbookViewId="0">
      <selection activeCell="AN2" sqref="AN2"/>
    </sheetView>
  </sheetViews>
  <sheetFormatPr defaultColWidth="9" defaultRowHeight="18"/>
  <cols>
    <col min="1" max="39" width="2.33203125" style="152" customWidth="1"/>
    <col min="40" max="40" width="13.109375" style="152" customWidth="1"/>
    <col min="41" max="16384" width="9" style="152"/>
  </cols>
  <sheetData>
    <row r="1" spans="1:40" ht="18.600000000000001" thickBot="1">
      <c r="A1" s="151" t="s">
        <v>426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row>
    <row r="2" spans="1:40" ht="18.600000000000001" thickBot="1">
      <c r="A2" s="151"/>
      <c r="B2" s="151"/>
      <c r="C2" s="151"/>
      <c r="D2" s="151"/>
      <c r="E2" s="151"/>
      <c r="F2" s="151"/>
      <c r="G2" s="151"/>
      <c r="H2" s="151"/>
      <c r="I2" s="151"/>
      <c r="J2" s="151"/>
      <c r="K2" s="151"/>
      <c r="L2" s="151"/>
      <c r="M2" s="151"/>
      <c r="N2" s="151"/>
      <c r="O2" s="151"/>
      <c r="P2" s="151"/>
      <c r="Q2" s="151"/>
      <c r="R2" s="151"/>
      <c r="S2" s="151"/>
      <c r="T2" s="151"/>
      <c r="U2" s="153"/>
      <c r="V2" s="153"/>
      <c r="W2" s="153"/>
      <c r="X2" s="154"/>
      <c r="Y2" s="155" t="s">
        <v>201</v>
      </c>
      <c r="Z2" s="501"/>
      <c r="AA2" s="501"/>
      <c r="AB2" s="156" t="s">
        <v>156</v>
      </c>
      <c r="AC2" s="501"/>
      <c r="AD2" s="501"/>
      <c r="AE2" s="156" t="s">
        <v>157</v>
      </c>
      <c r="AF2" s="501"/>
      <c r="AG2" s="501"/>
      <c r="AH2" s="156" t="s">
        <v>158</v>
      </c>
      <c r="AI2" s="151"/>
      <c r="AJ2" s="151"/>
      <c r="AK2" s="151"/>
      <c r="AL2" s="151"/>
      <c r="AN2" s="296" t="s">
        <v>371</v>
      </c>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row>
    <row r="4" spans="1:40">
      <c r="A4" s="503" t="s">
        <v>420</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151"/>
      <c r="AI4" s="151"/>
      <c r="AJ4" s="151"/>
      <c r="AK4" s="151"/>
      <c r="AL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row>
    <row r="6" spans="1:40">
      <c r="A6" s="151" t="s">
        <v>202</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row>
    <row r="7" spans="1:40">
      <c r="A7" s="151" t="s">
        <v>203</v>
      </c>
      <c r="B7" s="151"/>
      <c r="C7" s="151"/>
      <c r="D7" s="151"/>
      <c r="E7" s="151"/>
      <c r="F7" s="151"/>
      <c r="G7" s="151"/>
      <c r="H7" s="151"/>
      <c r="I7" s="151"/>
      <c r="J7" s="151"/>
      <c r="K7" s="151"/>
      <c r="L7" s="151"/>
      <c r="M7" s="151"/>
      <c r="N7" s="151"/>
      <c r="O7" s="151"/>
      <c r="P7" s="151"/>
      <c r="Q7" s="151" t="s">
        <v>204</v>
      </c>
      <c r="R7" s="151"/>
      <c r="S7" s="151"/>
      <c r="T7" s="151"/>
      <c r="U7" s="151"/>
      <c r="V7" s="151"/>
      <c r="W7" s="151"/>
      <c r="X7" s="151"/>
      <c r="Y7" s="151"/>
      <c r="Z7" s="151"/>
      <c r="AA7" s="151"/>
      <c r="AB7" s="151"/>
      <c r="AC7" s="151"/>
      <c r="AD7" s="151"/>
      <c r="AE7" s="151"/>
      <c r="AF7" s="151"/>
      <c r="AG7" s="151"/>
      <c r="AH7" s="151"/>
      <c r="AI7" s="151"/>
      <c r="AJ7" s="151"/>
      <c r="AK7" s="151"/>
      <c r="AL7" s="151"/>
    </row>
    <row r="8" spans="1:40">
      <c r="A8" s="151"/>
      <c r="B8" s="151"/>
      <c r="C8" s="151"/>
      <c r="D8" s="151"/>
      <c r="E8" s="151"/>
      <c r="F8" s="151"/>
      <c r="G8" s="151"/>
      <c r="H8" s="151"/>
      <c r="I8" s="151"/>
      <c r="J8" s="151"/>
      <c r="K8" s="151"/>
      <c r="L8" s="151"/>
      <c r="M8" s="151"/>
      <c r="N8" s="151"/>
      <c r="O8" s="151"/>
      <c r="P8" s="151"/>
      <c r="Q8" s="151"/>
      <c r="R8" s="151" t="s">
        <v>205</v>
      </c>
      <c r="S8" s="151"/>
      <c r="T8" s="151"/>
      <c r="U8" s="504" t="str">
        <f>IF(事業計画書!D6="","",事業計画書!D6)</f>
        <v/>
      </c>
      <c r="V8" s="504"/>
      <c r="W8" s="504"/>
      <c r="X8" s="504"/>
      <c r="Y8" s="504"/>
      <c r="Z8" s="504"/>
      <c r="AA8" s="504"/>
      <c r="AB8" s="504"/>
      <c r="AC8" s="504"/>
      <c r="AD8" s="504"/>
      <c r="AE8" s="504"/>
      <c r="AF8" s="504"/>
      <c r="AG8" s="504"/>
      <c r="AH8" s="151"/>
      <c r="AI8" s="151"/>
      <c r="AJ8" s="151"/>
      <c r="AK8" s="151"/>
      <c r="AL8" s="151"/>
    </row>
    <row r="9" spans="1:40">
      <c r="A9" s="151"/>
      <c r="B9" s="151"/>
      <c r="C9" s="151"/>
      <c r="D9" s="151"/>
      <c r="E9" s="151"/>
      <c r="F9" s="151"/>
      <c r="G9" s="151"/>
      <c r="H9" s="151"/>
      <c r="I9" s="151"/>
      <c r="J9" s="151"/>
      <c r="K9" s="151"/>
      <c r="L9" s="151"/>
      <c r="M9" s="151"/>
      <c r="N9" s="151"/>
      <c r="O9" s="151"/>
      <c r="P9" s="151"/>
      <c r="Q9" s="151"/>
      <c r="R9" s="157" t="s">
        <v>206</v>
      </c>
      <c r="S9" s="151"/>
      <c r="T9" s="151"/>
      <c r="U9" s="504" t="str">
        <f>IF(事業計画書!D4="","",事業計画書!D4)</f>
        <v/>
      </c>
      <c r="V9" s="504"/>
      <c r="W9" s="504"/>
      <c r="X9" s="504"/>
      <c r="Y9" s="504"/>
      <c r="Z9" s="504"/>
      <c r="AA9" s="504"/>
      <c r="AB9" s="504"/>
      <c r="AC9" s="504"/>
      <c r="AD9" s="504"/>
      <c r="AE9" s="504"/>
      <c r="AF9" s="504"/>
      <c r="AG9" s="201" t="s">
        <v>207</v>
      </c>
      <c r="AH9" s="151"/>
      <c r="AI9" s="151"/>
      <c r="AJ9" s="151"/>
      <c r="AK9" s="151"/>
      <c r="AL9" s="151"/>
    </row>
    <row r="10" spans="1:40">
      <c r="A10" s="151"/>
      <c r="B10" s="151"/>
      <c r="C10" s="151"/>
      <c r="D10" s="151"/>
      <c r="E10" s="151"/>
      <c r="F10" s="151"/>
      <c r="G10" s="151"/>
      <c r="H10" s="151"/>
      <c r="I10" s="151"/>
      <c r="J10" s="151"/>
      <c r="K10" s="151"/>
      <c r="L10" s="151"/>
      <c r="M10" s="151"/>
      <c r="N10" s="151"/>
      <c r="O10" s="151"/>
      <c r="P10" s="151"/>
      <c r="Q10" s="151"/>
      <c r="R10" s="151" t="s">
        <v>208</v>
      </c>
      <c r="S10" s="151"/>
      <c r="T10" s="151"/>
      <c r="U10" s="504" t="str">
        <f>CONCATENATE(IF(事業計画書!E7="","",事業計画書!E7),"　",IF(事業計画書!I7="","",事業計画書!I7))</f>
        <v>　</v>
      </c>
      <c r="V10" s="504"/>
      <c r="W10" s="504"/>
      <c r="X10" s="504"/>
      <c r="Y10" s="504"/>
      <c r="Z10" s="504"/>
      <c r="AA10" s="504"/>
      <c r="AB10" s="504"/>
      <c r="AC10" s="504"/>
      <c r="AD10" s="504"/>
      <c r="AE10" s="504"/>
      <c r="AF10" s="504"/>
      <c r="AG10" s="201" t="s">
        <v>207</v>
      </c>
      <c r="AH10" s="151"/>
      <c r="AI10" s="151"/>
      <c r="AJ10" s="151"/>
      <c r="AK10" s="151"/>
      <c r="AL10" s="151"/>
    </row>
    <row r="11" spans="1:40">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row>
    <row r="12" spans="1:40">
      <c r="A12" s="151"/>
      <c r="B12" s="158" t="s">
        <v>209</v>
      </c>
      <c r="C12" s="158"/>
      <c r="D12" s="505" t="str">
        <f>IF(実績報告書!D12="","",実績報告書!D12)</f>
        <v/>
      </c>
      <c r="E12" s="505"/>
      <c r="F12" s="158" t="s">
        <v>210</v>
      </c>
      <c r="G12" s="505" t="str">
        <f>IF(実績報告書!G12="","",実績報告書!G12)</f>
        <v/>
      </c>
      <c r="H12" s="505"/>
      <c r="I12" s="159" t="s">
        <v>157</v>
      </c>
      <c r="J12" s="505" t="str">
        <f>IF(実績報告書!J12="","",実績報告書!J12)</f>
        <v/>
      </c>
      <c r="K12" s="505"/>
      <c r="L12" s="159" t="s">
        <v>158</v>
      </c>
      <c r="M12" s="158" t="s">
        <v>211</v>
      </c>
      <c r="N12" s="158"/>
      <c r="O12" s="158"/>
      <c r="P12" s="158"/>
      <c r="Q12" s="158"/>
      <c r="R12" s="158"/>
      <c r="S12" s="505" t="str">
        <f>IF(実績報告書!S12="","",実績報告書!S12)</f>
        <v/>
      </c>
      <c r="T12" s="505"/>
      <c r="U12" s="158" t="s">
        <v>212</v>
      </c>
      <c r="V12" s="158"/>
      <c r="W12" s="158"/>
      <c r="X12" s="151"/>
      <c r="Y12" s="151"/>
      <c r="Z12" s="151"/>
      <c r="AA12" s="151"/>
      <c r="AB12" s="151"/>
      <c r="AC12" s="151"/>
      <c r="AD12" s="151"/>
      <c r="AE12" s="151"/>
      <c r="AF12" s="151"/>
      <c r="AG12" s="151"/>
      <c r="AH12" s="151"/>
      <c r="AI12" s="151"/>
      <c r="AJ12" s="151"/>
      <c r="AK12" s="151"/>
      <c r="AL12" s="151"/>
    </row>
    <row r="13" spans="1:40">
      <c r="A13" s="151" t="s">
        <v>213</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row>
    <row r="14" spans="1:40">
      <c r="A14" s="151" t="s">
        <v>214</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row>
    <row r="15" spans="1:40">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row>
    <row r="16" spans="1:40">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row>
    <row r="17" spans="1:38">
      <c r="A17" s="151" t="s">
        <v>215</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row>
    <row r="18" spans="1:38">
      <c r="A18" s="151" t="s">
        <v>216</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row>
    <row r="19" spans="1:38">
      <c r="A19" s="151" t="s">
        <v>217</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row>
    <row r="20" spans="1:38">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row>
    <row r="21" spans="1:38">
      <c r="A21" s="151" t="s">
        <v>218</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row>
    <row r="22" spans="1:38">
      <c r="A22" s="151"/>
      <c r="B22" s="151"/>
      <c r="C22" s="502">
        <f>実績報告書!C22</f>
        <v>0</v>
      </c>
      <c r="D22" s="502"/>
      <c r="E22" s="502"/>
      <c r="F22" s="502"/>
      <c r="G22" s="502"/>
      <c r="H22" s="502"/>
      <c r="I22" s="151" t="s">
        <v>219</v>
      </c>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row>
    <row r="23" spans="1:38">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row>
    <row r="24" spans="1:38">
      <c r="A24" s="151" t="s">
        <v>220</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row>
    <row r="25" spans="1:38">
      <c r="A25" s="151"/>
      <c r="B25" s="151"/>
      <c r="C25" s="502">
        <v>0</v>
      </c>
      <c r="D25" s="502"/>
      <c r="E25" s="502"/>
      <c r="F25" s="502"/>
      <c r="G25" s="502"/>
      <c r="H25" s="502"/>
      <c r="I25" s="151" t="s">
        <v>219</v>
      </c>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row>
    <row r="26" spans="1:38">
      <c r="A26" s="151"/>
      <c r="B26" s="151"/>
      <c r="C26" s="160"/>
      <c r="D26" s="160"/>
      <c r="E26" s="160"/>
      <c r="F26" s="160"/>
      <c r="G26" s="160"/>
      <c r="H26" s="160"/>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row>
    <row r="27" spans="1:38">
      <c r="A27" s="151" t="s">
        <v>221</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row>
    <row r="28" spans="1:38">
      <c r="A28" s="151"/>
      <c r="B28" s="151"/>
      <c r="C28" s="506">
        <f>C22</f>
        <v>0</v>
      </c>
      <c r="D28" s="506"/>
      <c r="E28" s="506"/>
      <c r="F28" s="506"/>
      <c r="G28" s="506"/>
      <c r="H28" s="506"/>
      <c r="I28" s="151" t="s">
        <v>219</v>
      </c>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row>
    <row r="29" spans="1:38">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row>
    <row r="30" spans="1:38">
      <c r="A30" s="151" t="s">
        <v>222</v>
      </c>
      <c r="B30" s="151"/>
      <c r="C30" s="161"/>
      <c r="D30" s="161"/>
      <c r="E30" s="161"/>
      <c r="F30" s="161"/>
      <c r="G30" s="161"/>
      <c r="H30" s="16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row>
    <row r="31" spans="1:38">
      <c r="A31" s="151"/>
      <c r="B31" s="151"/>
      <c r="C31" s="161"/>
      <c r="D31" s="161"/>
      <c r="E31" s="161"/>
      <c r="F31" s="161"/>
      <c r="G31" s="161"/>
      <c r="H31" s="16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row>
    <row r="32" spans="1:38" ht="17.25" customHeight="1">
      <c r="A32" s="151"/>
      <c r="B32" s="151"/>
      <c r="C32" s="507" t="s">
        <v>223</v>
      </c>
      <c r="D32" s="507"/>
      <c r="E32" s="507"/>
      <c r="F32" s="508" t="s">
        <v>224</v>
      </c>
      <c r="G32" s="508"/>
      <c r="H32" s="508"/>
      <c r="I32" s="508"/>
      <c r="J32" s="508"/>
      <c r="K32" s="509"/>
      <c r="L32" s="509"/>
      <c r="M32" s="509"/>
      <c r="N32" s="509"/>
      <c r="O32" s="509"/>
      <c r="P32" s="510"/>
      <c r="Q32" s="522" t="s">
        <v>225</v>
      </c>
      <c r="R32" s="509"/>
      <c r="S32" s="509"/>
      <c r="T32" s="508" t="s">
        <v>226</v>
      </c>
      <c r="U32" s="508"/>
      <c r="V32" s="508"/>
      <c r="W32" s="508"/>
      <c r="X32" s="509"/>
      <c r="Y32" s="509"/>
      <c r="Z32" s="509"/>
      <c r="AA32" s="509"/>
      <c r="AB32" s="509"/>
      <c r="AC32" s="509"/>
      <c r="AD32" s="514"/>
      <c r="AE32" s="515" t="s">
        <v>227</v>
      </c>
      <c r="AF32" s="509"/>
      <c r="AG32" s="509"/>
      <c r="AH32" s="151"/>
      <c r="AI32" s="151"/>
      <c r="AJ32" s="151"/>
      <c r="AK32" s="151"/>
      <c r="AL32" s="151"/>
    </row>
    <row r="33" spans="1:38" ht="17.25" customHeight="1">
      <c r="A33" s="151"/>
      <c r="B33" s="151"/>
      <c r="C33" s="507"/>
      <c r="D33" s="507"/>
      <c r="E33" s="507"/>
      <c r="F33" s="508"/>
      <c r="G33" s="508"/>
      <c r="H33" s="508"/>
      <c r="I33" s="508"/>
      <c r="J33" s="508"/>
      <c r="K33" s="509"/>
      <c r="L33" s="509"/>
      <c r="M33" s="509"/>
      <c r="N33" s="509"/>
      <c r="O33" s="509"/>
      <c r="P33" s="510"/>
      <c r="Q33" s="522"/>
      <c r="R33" s="509"/>
      <c r="S33" s="509"/>
      <c r="T33" s="508"/>
      <c r="U33" s="508"/>
      <c r="V33" s="508"/>
      <c r="W33" s="508"/>
      <c r="X33" s="509"/>
      <c r="Y33" s="509"/>
      <c r="Z33" s="509"/>
      <c r="AA33" s="509"/>
      <c r="AB33" s="509"/>
      <c r="AC33" s="509"/>
      <c r="AD33" s="514"/>
      <c r="AE33" s="515"/>
      <c r="AF33" s="509"/>
      <c r="AG33" s="509"/>
      <c r="AH33" s="151"/>
      <c r="AI33" s="151"/>
      <c r="AJ33" s="151"/>
      <c r="AK33" s="151"/>
      <c r="AL33" s="151"/>
    </row>
    <row r="34" spans="1:38" ht="17.25" customHeight="1">
      <c r="A34" s="151"/>
      <c r="B34" s="151"/>
      <c r="C34" s="507"/>
      <c r="D34" s="507"/>
      <c r="E34" s="507"/>
      <c r="F34" s="516" t="s">
        <v>228</v>
      </c>
      <c r="G34" s="516"/>
      <c r="H34" s="516"/>
      <c r="I34" s="516"/>
      <c r="J34" s="516"/>
      <c r="K34" s="509" t="s">
        <v>229</v>
      </c>
      <c r="L34" s="509"/>
      <c r="M34" s="509"/>
      <c r="N34" s="509"/>
      <c r="O34" s="508" t="s">
        <v>230</v>
      </c>
      <c r="P34" s="508"/>
      <c r="Q34" s="508"/>
      <c r="R34" s="508"/>
      <c r="S34" s="508"/>
      <c r="T34" s="517"/>
      <c r="U34" s="518"/>
      <c r="V34" s="518"/>
      <c r="W34" s="518"/>
      <c r="X34" s="519"/>
      <c r="Y34" s="519"/>
      <c r="Z34" s="519"/>
      <c r="AA34" s="519"/>
      <c r="AB34" s="518"/>
      <c r="AC34" s="518"/>
      <c r="AD34" s="518"/>
      <c r="AE34" s="518"/>
      <c r="AF34" s="518"/>
      <c r="AG34" s="523"/>
      <c r="AH34" s="151"/>
      <c r="AI34" s="151"/>
      <c r="AJ34" s="151"/>
      <c r="AK34" s="151"/>
      <c r="AL34" s="151"/>
    </row>
    <row r="35" spans="1:38" ht="17.25" customHeight="1">
      <c r="A35" s="151"/>
      <c r="B35" s="151"/>
      <c r="C35" s="507"/>
      <c r="D35" s="507"/>
      <c r="E35" s="507"/>
      <c r="F35" s="516"/>
      <c r="G35" s="516"/>
      <c r="H35" s="516"/>
      <c r="I35" s="516"/>
      <c r="J35" s="516"/>
      <c r="K35" s="509"/>
      <c r="L35" s="509"/>
      <c r="M35" s="509"/>
      <c r="N35" s="509"/>
      <c r="O35" s="508"/>
      <c r="P35" s="508"/>
      <c r="Q35" s="508"/>
      <c r="R35" s="508"/>
      <c r="S35" s="508"/>
      <c r="T35" s="517"/>
      <c r="U35" s="518"/>
      <c r="V35" s="518"/>
      <c r="W35" s="518"/>
      <c r="X35" s="519"/>
      <c r="Y35" s="519"/>
      <c r="Z35" s="519"/>
      <c r="AA35" s="519"/>
      <c r="AB35" s="518"/>
      <c r="AC35" s="518"/>
      <c r="AD35" s="518"/>
      <c r="AE35" s="518"/>
      <c r="AF35" s="518"/>
      <c r="AG35" s="523"/>
      <c r="AH35" s="151"/>
      <c r="AI35" s="151"/>
      <c r="AJ35" s="151"/>
      <c r="AK35" s="151"/>
      <c r="AL35" s="151"/>
    </row>
    <row r="36" spans="1:38" ht="17.25" customHeight="1">
      <c r="A36" s="151"/>
      <c r="B36" s="151"/>
      <c r="C36" s="507"/>
      <c r="D36" s="507"/>
      <c r="E36" s="507"/>
      <c r="F36" s="520" t="s">
        <v>231</v>
      </c>
      <c r="G36" s="520"/>
      <c r="H36" s="520"/>
      <c r="I36" s="520"/>
      <c r="J36" s="520"/>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151"/>
      <c r="AI36" s="151"/>
      <c r="AJ36" s="151"/>
      <c r="AK36" s="151"/>
      <c r="AL36" s="151"/>
    </row>
    <row r="37" spans="1:38">
      <c r="A37" s="151"/>
      <c r="B37" s="151"/>
      <c r="C37" s="507"/>
      <c r="D37" s="507"/>
      <c r="E37" s="507"/>
      <c r="F37" s="511" t="s">
        <v>232</v>
      </c>
      <c r="G37" s="511"/>
      <c r="H37" s="511"/>
      <c r="I37" s="511"/>
      <c r="J37" s="511"/>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151"/>
      <c r="AI37" s="151"/>
      <c r="AJ37" s="151"/>
      <c r="AK37" s="151"/>
      <c r="AL37" s="151"/>
    </row>
    <row r="38" spans="1:38">
      <c r="A38" s="151"/>
      <c r="B38" s="151"/>
      <c r="C38" s="507"/>
      <c r="D38" s="507"/>
      <c r="E38" s="507"/>
      <c r="F38" s="508"/>
      <c r="G38" s="508"/>
      <c r="H38" s="508"/>
      <c r="I38" s="508"/>
      <c r="J38" s="508"/>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151"/>
      <c r="AI38" s="151"/>
      <c r="AJ38" s="151"/>
      <c r="AK38" s="151"/>
      <c r="AL38" s="151"/>
    </row>
    <row r="39" spans="1:38">
      <c r="A39" s="151"/>
      <c r="B39" s="151"/>
      <c r="C39" s="162"/>
      <c r="D39" s="163"/>
      <c r="E39" s="163"/>
      <c r="F39" s="163" t="s">
        <v>233</v>
      </c>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51"/>
      <c r="AI39" s="151"/>
      <c r="AJ39" s="151"/>
      <c r="AK39" s="151"/>
      <c r="AL39" s="151"/>
    </row>
    <row r="40" spans="1:38">
      <c r="A40" s="151"/>
      <c r="B40" s="151"/>
      <c r="C40" s="164"/>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row>
    <row r="41" spans="1:38">
      <c r="A41" s="151" t="s">
        <v>234</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row>
    <row r="42" spans="1:38">
      <c r="A42" s="151" t="s">
        <v>235</v>
      </c>
      <c r="B42" s="151"/>
      <c r="C42" s="161"/>
      <c r="D42" s="161"/>
      <c r="E42" s="161"/>
      <c r="F42" s="161"/>
      <c r="G42" s="161"/>
      <c r="H42" s="16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row>
    <row r="43" spans="1:38">
      <c r="A43" s="151" t="s">
        <v>236</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row>
    <row r="44" spans="1:38">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row>
    <row r="45" spans="1:38">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row>
  </sheetData>
  <sheetProtection formatCells="0"/>
  <mergeCells count="35">
    <mergeCell ref="F36:J36"/>
    <mergeCell ref="K36:AG36"/>
    <mergeCell ref="Z34:AA35"/>
    <mergeCell ref="Q32:S33"/>
    <mergeCell ref="AB34:AC35"/>
    <mergeCell ref="AD34:AE35"/>
    <mergeCell ref="AF34:AG35"/>
    <mergeCell ref="C25:H25"/>
    <mergeCell ref="C28:H28"/>
    <mergeCell ref="C32:E38"/>
    <mergeCell ref="F32:J33"/>
    <mergeCell ref="K32:P33"/>
    <mergeCell ref="F37:J38"/>
    <mergeCell ref="K37:AG38"/>
    <mergeCell ref="T32:W33"/>
    <mergeCell ref="X32:AD33"/>
    <mergeCell ref="AE32:AG33"/>
    <mergeCell ref="F34:J35"/>
    <mergeCell ref="K34:N35"/>
    <mergeCell ref="O34:S35"/>
    <mergeCell ref="T34:U35"/>
    <mergeCell ref="V34:W35"/>
    <mergeCell ref="X34:Y35"/>
    <mergeCell ref="Z2:AA2"/>
    <mergeCell ref="AC2:AD2"/>
    <mergeCell ref="AF2:AG2"/>
    <mergeCell ref="C22:H22"/>
    <mergeCell ref="A4:AG4"/>
    <mergeCell ref="U8:AG8"/>
    <mergeCell ref="U9:AF9"/>
    <mergeCell ref="U10:AF10"/>
    <mergeCell ref="D12:E12"/>
    <mergeCell ref="G12:H12"/>
    <mergeCell ref="J12:K12"/>
    <mergeCell ref="S12:T12"/>
  </mergeCells>
  <phoneticPr fontId="2"/>
  <dataValidations count="3">
    <dataValidation type="list" allowBlank="1" showInputMessage="1" showErrorMessage="1" sqref="K34:N35">
      <formula1>"普通,当座,貯蓄,その他"</formula1>
    </dataValidation>
    <dataValidation type="list" allowBlank="1" showInputMessage="1" showErrorMessage="1" sqref="Q32:S33">
      <formula1>"銀行,信用金庫,信用組合,農協"</formula1>
    </dataValidation>
    <dataValidation type="list" allowBlank="1" showInputMessage="1" showErrorMessage="1" sqref="AE32:AG33">
      <formula1>"本店,支店,出張所"</formula1>
    </dataValidation>
  </dataValidations>
  <hyperlinks>
    <hyperlink ref="AN2" location="'使い方（はじめにお読みください）'!A1" display="使い方に戻る"/>
  </hyperlinks>
  <pageMargins left="0.70866141732283472" right="0.5118110236220472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O42"/>
  <sheetViews>
    <sheetView view="pageBreakPreview" topLeftCell="A16" zoomScaleNormal="100" zoomScaleSheetLayoutView="100" workbookViewId="0">
      <selection activeCell="C31" sqref="C31:H31"/>
    </sheetView>
  </sheetViews>
  <sheetFormatPr defaultColWidth="9" defaultRowHeight="18"/>
  <cols>
    <col min="1" max="40" width="2.33203125" style="152" customWidth="1"/>
    <col min="41" max="41" width="14.44140625" style="152" customWidth="1"/>
    <col min="42" max="47" width="2.33203125" style="152" customWidth="1"/>
    <col min="48" max="16384" width="9" style="152"/>
  </cols>
  <sheetData>
    <row r="1" spans="1:41" ht="18.600000000000001" thickBot="1">
      <c r="A1" s="151" t="s">
        <v>427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row>
    <row r="2" spans="1:41" ht="18.600000000000001" thickBot="1">
      <c r="A2" s="151"/>
      <c r="B2" s="151"/>
      <c r="C2" s="151"/>
      <c r="D2" s="151"/>
      <c r="E2" s="151"/>
      <c r="F2" s="151"/>
      <c r="G2" s="151"/>
      <c r="H2" s="151"/>
      <c r="I2" s="151"/>
      <c r="J2" s="151"/>
      <c r="K2" s="151"/>
      <c r="L2" s="151"/>
      <c r="M2" s="151"/>
      <c r="N2" s="151"/>
      <c r="O2" s="151"/>
      <c r="P2" s="151"/>
      <c r="Q2" s="151"/>
      <c r="R2" s="151"/>
      <c r="S2" s="151"/>
      <c r="T2" s="151"/>
      <c r="U2" s="153"/>
      <c r="V2" s="153"/>
      <c r="W2" s="153"/>
      <c r="X2" s="154"/>
      <c r="Y2" s="155" t="s">
        <v>201</v>
      </c>
      <c r="Z2" s="501"/>
      <c r="AA2" s="501"/>
      <c r="AB2" s="156" t="s">
        <v>156</v>
      </c>
      <c r="AC2" s="501"/>
      <c r="AD2" s="501"/>
      <c r="AE2" s="156" t="s">
        <v>157</v>
      </c>
      <c r="AF2" s="501"/>
      <c r="AG2" s="501"/>
      <c r="AH2" s="156" t="s">
        <v>158</v>
      </c>
      <c r="AI2" s="151"/>
      <c r="AJ2" s="151"/>
      <c r="AK2" s="151"/>
      <c r="AL2" s="151"/>
      <c r="AO2" s="296" t="s">
        <v>371</v>
      </c>
    </row>
    <row r="3" spans="1:4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row>
    <row r="4" spans="1:41">
      <c r="A4" s="503" t="s">
        <v>421</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151"/>
      <c r="AI4" s="151"/>
      <c r="AJ4" s="151"/>
      <c r="AK4" s="151"/>
      <c r="AL4" s="151"/>
    </row>
    <row r="5" spans="1:4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row>
    <row r="6" spans="1:41">
      <c r="A6" s="151" t="s">
        <v>202</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row>
    <row r="7" spans="1:41">
      <c r="A7" s="151" t="s">
        <v>203</v>
      </c>
      <c r="B7" s="151"/>
      <c r="C7" s="151"/>
      <c r="D7" s="151"/>
      <c r="E7" s="151"/>
      <c r="F7" s="151"/>
      <c r="G7" s="151"/>
      <c r="H7" s="151"/>
      <c r="I7" s="151"/>
      <c r="J7" s="151"/>
      <c r="K7" s="151"/>
      <c r="L7" s="151"/>
      <c r="M7" s="151"/>
      <c r="N7" s="151"/>
      <c r="O7" s="151"/>
      <c r="P7" s="151"/>
      <c r="Q7" s="151" t="s">
        <v>204</v>
      </c>
      <c r="R7" s="151"/>
      <c r="S7" s="151"/>
      <c r="T7" s="151"/>
      <c r="U7" s="151"/>
      <c r="V7" s="151"/>
      <c r="W7" s="151"/>
      <c r="X7" s="151"/>
      <c r="Y7" s="151"/>
      <c r="Z7" s="151"/>
      <c r="AA7" s="151"/>
      <c r="AB7" s="151"/>
      <c r="AC7" s="151"/>
      <c r="AD7" s="151"/>
      <c r="AE7" s="151"/>
      <c r="AF7" s="151"/>
      <c r="AG7" s="151"/>
      <c r="AH7" s="151"/>
      <c r="AI7" s="151"/>
      <c r="AJ7" s="151"/>
      <c r="AK7" s="151"/>
      <c r="AL7" s="151"/>
    </row>
    <row r="8" spans="1:41">
      <c r="A8" s="151"/>
      <c r="B8" s="151"/>
      <c r="C8" s="151"/>
      <c r="D8" s="151"/>
      <c r="E8" s="151"/>
      <c r="F8" s="151"/>
      <c r="G8" s="151"/>
      <c r="H8" s="151"/>
      <c r="I8" s="151"/>
      <c r="J8" s="151"/>
      <c r="K8" s="151"/>
      <c r="L8" s="151"/>
      <c r="M8" s="151"/>
      <c r="N8" s="151"/>
      <c r="O8" s="151"/>
      <c r="P8" s="151"/>
      <c r="Q8" s="151"/>
      <c r="R8" s="151" t="s">
        <v>205</v>
      </c>
      <c r="S8" s="151"/>
      <c r="T8" s="151"/>
      <c r="U8" s="504" t="str">
        <f>IF(事業計画書!D6="","",事業計画書!D6)</f>
        <v/>
      </c>
      <c r="V8" s="504"/>
      <c r="W8" s="504"/>
      <c r="X8" s="504"/>
      <c r="Y8" s="504"/>
      <c r="Z8" s="504"/>
      <c r="AA8" s="504"/>
      <c r="AB8" s="504"/>
      <c r="AC8" s="504"/>
      <c r="AD8" s="504"/>
      <c r="AE8" s="504"/>
      <c r="AF8" s="504"/>
      <c r="AG8" s="504"/>
      <c r="AH8" s="151"/>
      <c r="AI8" s="151"/>
      <c r="AJ8" s="151"/>
      <c r="AK8" s="151"/>
      <c r="AL8" s="151"/>
    </row>
    <row r="9" spans="1:41">
      <c r="A9" s="151"/>
      <c r="B9" s="151"/>
      <c r="C9" s="151"/>
      <c r="D9" s="151"/>
      <c r="E9" s="151"/>
      <c r="F9" s="151"/>
      <c r="G9" s="151"/>
      <c r="H9" s="151"/>
      <c r="I9" s="151"/>
      <c r="J9" s="151"/>
      <c r="K9" s="151"/>
      <c r="L9" s="151"/>
      <c r="M9" s="151"/>
      <c r="N9" s="151"/>
      <c r="O9" s="151"/>
      <c r="P9" s="151"/>
      <c r="Q9" s="151"/>
      <c r="R9" s="157" t="s">
        <v>206</v>
      </c>
      <c r="S9" s="151"/>
      <c r="T9" s="151"/>
      <c r="U9" s="504" t="str">
        <f>IF(事業計画書!D4="","",事業計画書!D4)</f>
        <v/>
      </c>
      <c r="V9" s="504"/>
      <c r="W9" s="504"/>
      <c r="X9" s="504"/>
      <c r="Y9" s="504"/>
      <c r="Z9" s="504"/>
      <c r="AA9" s="504"/>
      <c r="AB9" s="504"/>
      <c r="AC9" s="504"/>
      <c r="AD9" s="504"/>
      <c r="AE9" s="504"/>
      <c r="AF9" s="504"/>
      <c r="AG9" s="201" t="s">
        <v>207</v>
      </c>
      <c r="AH9" s="151"/>
      <c r="AI9" s="151"/>
      <c r="AJ9" s="151"/>
      <c r="AK9" s="151"/>
      <c r="AL9" s="151"/>
    </row>
    <row r="10" spans="1:41">
      <c r="A10" s="151"/>
      <c r="B10" s="151"/>
      <c r="C10" s="151"/>
      <c r="D10" s="151"/>
      <c r="E10" s="151"/>
      <c r="F10" s="151"/>
      <c r="G10" s="151"/>
      <c r="H10" s="151"/>
      <c r="I10" s="151"/>
      <c r="J10" s="151"/>
      <c r="K10" s="151"/>
      <c r="L10" s="151"/>
      <c r="M10" s="151"/>
      <c r="N10" s="151"/>
      <c r="O10" s="151"/>
      <c r="P10" s="151"/>
      <c r="Q10" s="151"/>
      <c r="R10" s="151" t="s">
        <v>208</v>
      </c>
      <c r="S10" s="151"/>
      <c r="T10" s="151"/>
      <c r="U10" s="504" t="str">
        <f>CONCATENATE(IF(事業計画書!E7="","",事業計画書!E7),"　",IF(事業計画書!I7="","",事業計画書!I7))</f>
        <v>　</v>
      </c>
      <c r="V10" s="504"/>
      <c r="W10" s="504"/>
      <c r="X10" s="504"/>
      <c r="Y10" s="504"/>
      <c r="Z10" s="504"/>
      <c r="AA10" s="504"/>
      <c r="AB10" s="504"/>
      <c r="AC10" s="504"/>
      <c r="AD10" s="504"/>
      <c r="AE10" s="504"/>
      <c r="AF10" s="504"/>
      <c r="AG10" s="201" t="s">
        <v>207</v>
      </c>
      <c r="AH10" s="151"/>
      <c r="AI10" s="151"/>
      <c r="AJ10" s="151"/>
      <c r="AK10" s="151"/>
      <c r="AL10" s="151"/>
    </row>
    <row r="11" spans="1:41">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row>
    <row r="12" spans="1:41">
      <c r="A12" s="151"/>
      <c r="B12" s="151" t="s">
        <v>209</v>
      </c>
      <c r="C12" s="151"/>
      <c r="D12" s="501"/>
      <c r="E12" s="501"/>
      <c r="F12" s="151" t="s">
        <v>210</v>
      </c>
      <c r="G12" s="501"/>
      <c r="H12" s="501"/>
      <c r="I12" s="156" t="s">
        <v>157</v>
      </c>
      <c r="J12" s="501"/>
      <c r="K12" s="501"/>
      <c r="L12" s="156" t="s">
        <v>158</v>
      </c>
      <c r="M12" s="151" t="s">
        <v>211</v>
      </c>
      <c r="N12" s="151"/>
      <c r="O12" s="151"/>
      <c r="P12" s="151"/>
      <c r="Q12" s="151"/>
      <c r="R12" s="151"/>
      <c r="S12" s="501"/>
      <c r="T12" s="501"/>
      <c r="U12" s="151" t="s">
        <v>246</v>
      </c>
      <c r="V12" s="151"/>
      <c r="W12" s="151"/>
      <c r="X12" s="151"/>
      <c r="Y12" s="151"/>
      <c r="Z12" s="151"/>
      <c r="AA12" s="151"/>
      <c r="AB12" s="151"/>
      <c r="AC12" s="151"/>
      <c r="AD12" s="151"/>
      <c r="AE12" s="151"/>
      <c r="AF12" s="151"/>
      <c r="AG12" s="151"/>
      <c r="AH12" s="151"/>
      <c r="AI12" s="151"/>
      <c r="AJ12" s="151"/>
      <c r="AK12" s="151"/>
      <c r="AL12" s="151"/>
    </row>
    <row r="13" spans="1:41">
      <c r="A13" s="525" t="s">
        <v>245</v>
      </c>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row>
    <row r="14" spans="1:41">
      <c r="A14" s="151" t="s">
        <v>244</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row>
    <row r="15" spans="1:4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row>
    <row r="16" spans="1:41">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row>
    <row r="17" spans="1:38">
      <c r="A17" s="151" t="s">
        <v>243</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row>
    <row r="18" spans="1:38">
      <c r="A18" s="151" t="s">
        <v>216</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row>
    <row r="19" spans="1:38">
      <c r="A19" s="151" t="s">
        <v>217</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row>
    <row r="20" spans="1:38">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row>
    <row r="21" spans="1:38">
      <c r="A21" s="151" t="s">
        <v>218</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row>
    <row r="22" spans="1:38">
      <c r="A22" s="151"/>
      <c r="B22" s="151"/>
      <c r="C22" s="524"/>
      <c r="D22" s="524"/>
      <c r="E22" s="524"/>
      <c r="F22" s="524"/>
      <c r="G22" s="524"/>
      <c r="H22" s="524"/>
      <c r="I22" s="151" t="s">
        <v>219</v>
      </c>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row>
    <row r="23" spans="1:38">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row>
    <row r="24" spans="1:38">
      <c r="A24" s="151" t="s">
        <v>220</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row>
    <row r="25" spans="1:38">
      <c r="A25" s="151"/>
      <c r="B25" s="151"/>
      <c r="C25" s="502">
        <v>0</v>
      </c>
      <c r="D25" s="502"/>
      <c r="E25" s="502"/>
      <c r="F25" s="502"/>
      <c r="G25" s="502"/>
      <c r="H25" s="502"/>
      <c r="I25" s="151" t="s">
        <v>219</v>
      </c>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row>
    <row r="26" spans="1:38">
      <c r="A26" s="151"/>
      <c r="B26" s="151"/>
      <c r="C26" s="160"/>
      <c r="D26" s="160"/>
      <c r="E26" s="160"/>
      <c r="F26" s="160"/>
      <c r="G26" s="160"/>
      <c r="H26" s="160"/>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row>
    <row r="27" spans="1:38">
      <c r="A27" s="151" t="s">
        <v>242</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row>
    <row r="28" spans="1:38">
      <c r="A28" s="151" t="s">
        <v>241</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row>
    <row r="29" spans="1:38">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row>
    <row r="30" spans="1:38">
      <c r="A30" s="151" t="s">
        <v>240</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row>
    <row r="31" spans="1:38">
      <c r="A31" s="151"/>
      <c r="B31" s="151"/>
      <c r="C31" s="506">
        <f ca="1">'収支決算書 '!E21</f>
        <v>0</v>
      </c>
      <c r="D31" s="506"/>
      <c r="E31" s="506"/>
      <c r="F31" s="506"/>
      <c r="G31" s="506"/>
      <c r="H31" s="506"/>
      <c r="I31" s="151" t="s">
        <v>239</v>
      </c>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row>
    <row r="32" spans="1:38">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65"/>
      <c r="AG32" s="151"/>
      <c r="AH32" s="151"/>
      <c r="AI32" s="151"/>
      <c r="AJ32" s="151"/>
      <c r="AK32" s="151"/>
      <c r="AL32" s="151"/>
    </row>
    <row r="33" spans="1:38">
      <c r="A33" s="151" t="s">
        <v>238</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row>
    <row r="34" spans="1:38">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row>
    <row r="35" spans="1:38">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row>
    <row r="36" spans="1:38">
      <c r="A36" s="151" t="s">
        <v>237</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row>
    <row r="37" spans="1:38">
      <c r="A37" s="151" t="s">
        <v>370</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row>
    <row r="38" spans="1:38">
      <c r="A38" s="151" t="s">
        <v>369</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row>
    <row r="39" spans="1:38">
      <c r="A39" s="151" t="s">
        <v>418</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row>
    <row r="40" spans="1:38">
      <c r="A40" s="151" t="s">
        <v>366</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row>
    <row r="41" spans="1:38">
      <c r="A41" s="151" t="s">
        <v>367</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row>
    <row r="42" spans="1:38">
      <c r="A42" s="151" t="s">
        <v>368</v>
      </c>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row>
  </sheetData>
  <sheetProtection formatCells="0"/>
  <mergeCells count="15">
    <mergeCell ref="U8:AG8"/>
    <mergeCell ref="U9:AF9"/>
    <mergeCell ref="U10:AF10"/>
    <mergeCell ref="A4:AG4"/>
    <mergeCell ref="Z2:AA2"/>
    <mergeCell ref="AC2:AD2"/>
    <mergeCell ref="AF2:AG2"/>
    <mergeCell ref="J12:K12"/>
    <mergeCell ref="C22:H22"/>
    <mergeCell ref="C25:H25"/>
    <mergeCell ref="S12:T12"/>
    <mergeCell ref="C31:H31"/>
    <mergeCell ref="D12:E12"/>
    <mergeCell ref="G12:H12"/>
    <mergeCell ref="A13:AL13"/>
  </mergeCells>
  <phoneticPr fontId="2"/>
  <hyperlinks>
    <hyperlink ref="AO2" location="'使い方（はじめにお読みください）'!A1" display="使い方に戻る"/>
  </hyperlinks>
  <pageMargins left="0.70866141732283472" right="0.51181102362204722" top="0.74803149606299213"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O24"/>
  <sheetViews>
    <sheetView view="pageBreakPreview" topLeftCell="A7" zoomScale="115" zoomScaleNormal="100" zoomScaleSheetLayoutView="115" workbookViewId="0">
      <selection activeCell="E9" sqref="E9:G9"/>
    </sheetView>
  </sheetViews>
  <sheetFormatPr defaultColWidth="9" defaultRowHeight="13.2"/>
  <cols>
    <col min="1" max="1" width="4" style="126" customWidth="1"/>
    <col min="2" max="4" width="10.77734375" style="126" customWidth="1"/>
    <col min="5" max="10" width="8.109375" style="126" customWidth="1"/>
    <col min="11" max="11" width="3.21875" style="126" customWidth="1"/>
    <col min="12" max="12" width="5.6640625" style="126" customWidth="1"/>
    <col min="13" max="13" width="16.21875" style="126" customWidth="1"/>
    <col min="14" max="16384" width="9" style="126"/>
  </cols>
  <sheetData>
    <row r="1" spans="1:15" ht="14.4">
      <c r="A1" s="127" t="s">
        <v>428</v>
      </c>
      <c r="B1" s="127"/>
      <c r="C1" s="127"/>
      <c r="D1" s="127"/>
      <c r="E1" s="127"/>
      <c r="F1" s="127"/>
      <c r="G1" s="127"/>
      <c r="H1" s="127"/>
      <c r="I1" s="127"/>
      <c r="J1" s="125"/>
      <c r="K1" s="125"/>
    </row>
    <row r="2" spans="1:15" ht="14.4">
      <c r="A2" s="125"/>
      <c r="B2" s="125"/>
      <c r="C2" s="125"/>
      <c r="D2" s="125"/>
      <c r="E2" s="125"/>
      <c r="F2" s="125"/>
      <c r="G2" s="125"/>
      <c r="H2" s="125"/>
      <c r="I2" s="125"/>
      <c r="J2" s="125"/>
      <c r="K2" s="125"/>
    </row>
    <row r="3" spans="1:15" ht="15" thickBot="1">
      <c r="A3" s="125"/>
      <c r="B3" s="125"/>
      <c r="C3" s="125"/>
      <c r="D3" s="125"/>
      <c r="E3" s="125"/>
      <c r="F3" s="125"/>
      <c r="G3" s="125"/>
      <c r="H3" s="125"/>
      <c r="I3" s="125"/>
      <c r="J3" s="125"/>
      <c r="K3" s="125"/>
    </row>
    <row r="4" spans="1:15" s="142" customFormat="1" ht="21.6" thickBot="1">
      <c r="A4" s="526" t="s">
        <v>200</v>
      </c>
      <c r="B4" s="526"/>
      <c r="C4" s="526"/>
      <c r="D4" s="526"/>
      <c r="E4" s="526"/>
      <c r="F4" s="526"/>
      <c r="G4" s="526"/>
      <c r="H4" s="526"/>
      <c r="I4" s="526"/>
      <c r="J4" s="526"/>
      <c r="K4" s="526"/>
      <c r="M4" s="296" t="s">
        <v>371</v>
      </c>
    </row>
    <row r="5" spans="1:15" ht="14.4">
      <c r="A5" s="125"/>
      <c r="B5" s="125"/>
      <c r="C5" s="125"/>
      <c r="D5" s="125"/>
      <c r="E5" s="125"/>
      <c r="F5" s="125"/>
      <c r="G5" s="125"/>
      <c r="H5" s="125"/>
      <c r="I5" s="125"/>
      <c r="J5" s="125"/>
      <c r="K5" s="125"/>
    </row>
    <row r="6" spans="1:15" ht="14.4">
      <c r="A6" s="125"/>
      <c r="B6" s="125"/>
      <c r="C6" s="125"/>
      <c r="D6" s="125"/>
      <c r="E6" s="125"/>
      <c r="F6" s="125"/>
      <c r="G6" s="125"/>
      <c r="H6" s="125"/>
      <c r="I6" s="125"/>
      <c r="J6" s="125"/>
      <c r="K6" s="125"/>
    </row>
    <row r="7" spans="1:15" ht="14.4">
      <c r="A7" s="125">
        <v>1</v>
      </c>
      <c r="B7" s="125" t="s">
        <v>176</v>
      </c>
      <c r="C7" s="125"/>
      <c r="D7" s="125"/>
      <c r="E7" s="125"/>
      <c r="F7" s="125"/>
      <c r="G7" s="125"/>
      <c r="H7" s="125"/>
      <c r="I7" s="125"/>
      <c r="J7" s="128" t="s">
        <v>177</v>
      </c>
      <c r="K7" s="125"/>
    </row>
    <row r="8" spans="1:15" ht="39.75" customHeight="1">
      <c r="A8" s="125"/>
      <c r="B8" s="527" t="s">
        <v>178</v>
      </c>
      <c r="C8" s="527"/>
      <c r="D8" s="527"/>
      <c r="E8" s="527" t="s">
        <v>179</v>
      </c>
      <c r="F8" s="527"/>
      <c r="G8" s="527"/>
      <c r="H8" s="527" t="s">
        <v>180</v>
      </c>
      <c r="I8" s="527"/>
      <c r="J8" s="527"/>
      <c r="K8" s="125"/>
      <c r="L8" s="528"/>
      <c r="M8" s="528"/>
      <c r="N8" s="528"/>
      <c r="O8" s="528"/>
    </row>
    <row r="9" spans="1:15" ht="39.75" customHeight="1">
      <c r="A9" s="125"/>
      <c r="B9" s="529" t="s">
        <v>257</v>
      </c>
      <c r="C9" s="529"/>
      <c r="D9" s="529"/>
      <c r="E9" s="530">
        <f ca="1">事業報告書!Q30</f>
        <v>0</v>
      </c>
      <c r="F9" s="530"/>
      <c r="G9" s="530"/>
      <c r="H9" s="531"/>
      <c r="I9" s="532"/>
      <c r="J9" s="533"/>
      <c r="K9" s="125"/>
      <c r="L9" s="129"/>
    </row>
    <row r="10" spans="1:15" ht="39.75" customHeight="1">
      <c r="A10" s="125"/>
      <c r="B10" s="529" t="s">
        <v>184</v>
      </c>
      <c r="C10" s="529"/>
      <c r="D10" s="529"/>
      <c r="E10" s="530">
        <f ca="1">E21-E9</f>
        <v>0</v>
      </c>
      <c r="F10" s="530"/>
      <c r="G10" s="530"/>
      <c r="H10" s="527"/>
      <c r="I10" s="527"/>
      <c r="J10" s="527"/>
      <c r="K10" s="125"/>
      <c r="L10" s="129"/>
    </row>
    <row r="11" spans="1:15" ht="39.75" customHeight="1">
      <c r="A11" s="125"/>
      <c r="B11" s="529"/>
      <c r="C11" s="529"/>
      <c r="D11" s="529"/>
      <c r="E11" s="534"/>
      <c r="F11" s="534"/>
      <c r="G11" s="534"/>
      <c r="H11" s="527"/>
      <c r="I11" s="527"/>
      <c r="J11" s="527"/>
      <c r="K11" s="125"/>
    </row>
    <row r="12" spans="1:15" ht="39.75" customHeight="1">
      <c r="A12" s="125"/>
      <c r="B12" s="529"/>
      <c r="C12" s="529"/>
      <c r="D12" s="529"/>
      <c r="E12" s="534"/>
      <c r="F12" s="534"/>
      <c r="G12" s="534"/>
      <c r="H12" s="527"/>
      <c r="I12" s="527"/>
      <c r="J12" s="527"/>
      <c r="K12" s="125"/>
    </row>
    <row r="13" spans="1:15" ht="39.75" customHeight="1">
      <c r="A13" s="125"/>
      <c r="B13" s="527" t="s">
        <v>181</v>
      </c>
      <c r="C13" s="527"/>
      <c r="D13" s="527"/>
      <c r="E13" s="530">
        <f ca="1">SUM(E9:G12)</f>
        <v>0</v>
      </c>
      <c r="F13" s="530"/>
      <c r="G13" s="530"/>
      <c r="H13" s="527"/>
      <c r="I13" s="527"/>
      <c r="J13" s="527"/>
      <c r="K13" s="125"/>
      <c r="L13" s="129"/>
    </row>
    <row r="14" spans="1:15" ht="39.75" customHeight="1">
      <c r="A14" s="125"/>
      <c r="B14" s="125"/>
      <c r="C14" s="125"/>
      <c r="D14" s="125"/>
      <c r="E14" s="125"/>
      <c r="F14" s="125"/>
      <c r="G14" s="125"/>
      <c r="H14" s="125"/>
      <c r="I14" s="125"/>
      <c r="J14" s="125"/>
      <c r="K14" s="125"/>
    </row>
    <row r="15" spans="1:15" ht="39.75" customHeight="1">
      <c r="A15" s="125">
        <v>2</v>
      </c>
      <c r="B15" s="125" t="s">
        <v>182</v>
      </c>
      <c r="C15" s="125"/>
      <c r="D15" s="125"/>
      <c r="E15" s="125"/>
      <c r="F15" s="125"/>
      <c r="G15" s="125"/>
      <c r="H15" s="125"/>
      <c r="I15" s="125"/>
      <c r="J15" s="128" t="s">
        <v>177</v>
      </c>
      <c r="K15" s="125"/>
    </row>
    <row r="16" spans="1:15" ht="39.75" customHeight="1">
      <c r="A16" s="125"/>
      <c r="B16" s="527" t="s">
        <v>178</v>
      </c>
      <c r="C16" s="527"/>
      <c r="D16" s="527"/>
      <c r="E16" s="527" t="s">
        <v>179</v>
      </c>
      <c r="F16" s="527"/>
      <c r="G16" s="527"/>
      <c r="H16" s="527" t="s">
        <v>180</v>
      </c>
      <c r="I16" s="527"/>
      <c r="J16" s="527"/>
      <c r="K16" s="125"/>
    </row>
    <row r="17" spans="1:12" ht="43.5" customHeight="1">
      <c r="A17" s="125"/>
      <c r="B17" s="535" t="s">
        <v>512</v>
      </c>
      <c r="C17" s="536"/>
      <c r="D17" s="537"/>
      <c r="E17" s="530">
        <f ca="1">事業報告書!H30+事業報告書!P30</f>
        <v>0</v>
      </c>
      <c r="F17" s="530"/>
      <c r="G17" s="530"/>
      <c r="H17" s="527"/>
      <c r="I17" s="527"/>
      <c r="J17" s="527"/>
      <c r="K17" s="125"/>
      <c r="L17" s="129"/>
    </row>
    <row r="18" spans="1:12" ht="39.75" customHeight="1">
      <c r="A18" s="125"/>
      <c r="B18" s="535" t="s">
        <v>185</v>
      </c>
      <c r="C18" s="536"/>
      <c r="D18" s="537"/>
      <c r="E18" s="530">
        <f ca="1">事業報告書!H60</f>
        <v>0</v>
      </c>
      <c r="F18" s="530"/>
      <c r="G18" s="530"/>
      <c r="H18" s="538"/>
      <c r="I18" s="539"/>
      <c r="J18" s="540"/>
      <c r="K18" s="125"/>
      <c r="L18" s="129"/>
    </row>
    <row r="19" spans="1:12" ht="39.75" customHeight="1">
      <c r="A19" s="125"/>
      <c r="B19" s="541"/>
      <c r="C19" s="542"/>
      <c r="D19" s="543"/>
      <c r="E19" s="534"/>
      <c r="F19" s="534"/>
      <c r="G19" s="534"/>
      <c r="H19" s="527"/>
      <c r="I19" s="527"/>
      <c r="J19" s="527"/>
      <c r="K19" s="125"/>
      <c r="L19" s="129"/>
    </row>
    <row r="20" spans="1:12" ht="39.75" customHeight="1">
      <c r="A20" s="125"/>
      <c r="B20" s="529"/>
      <c r="C20" s="529"/>
      <c r="D20" s="529"/>
      <c r="E20" s="534"/>
      <c r="F20" s="534"/>
      <c r="G20" s="534"/>
      <c r="H20" s="527"/>
      <c r="I20" s="527"/>
      <c r="J20" s="527"/>
      <c r="K20" s="125"/>
      <c r="L20" s="129"/>
    </row>
    <row r="21" spans="1:12" ht="39.75" customHeight="1">
      <c r="A21" s="125"/>
      <c r="B21" s="527" t="s">
        <v>181</v>
      </c>
      <c r="C21" s="527"/>
      <c r="D21" s="527"/>
      <c r="E21" s="530">
        <f ca="1">SUM(E17:G20)</f>
        <v>0</v>
      </c>
      <c r="F21" s="530"/>
      <c r="G21" s="530"/>
      <c r="H21" s="527"/>
      <c r="I21" s="527"/>
      <c r="J21" s="527"/>
      <c r="K21" s="125"/>
      <c r="L21" s="129"/>
    </row>
    <row r="22" spans="1:12" ht="39.75" customHeight="1">
      <c r="A22" s="125"/>
      <c r="B22" s="143"/>
      <c r="C22" s="143"/>
      <c r="D22" s="143"/>
      <c r="E22" s="144"/>
      <c r="F22" s="144"/>
      <c r="G22" s="144"/>
      <c r="H22" s="143"/>
      <c r="I22" s="143"/>
      <c r="J22" s="143"/>
      <c r="K22" s="125"/>
      <c r="L22" s="129"/>
    </row>
    <row r="23" spans="1:12" ht="14.4">
      <c r="A23" s="125"/>
      <c r="B23" s="125" t="s">
        <v>183</v>
      </c>
      <c r="C23" s="125"/>
      <c r="D23" s="125"/>
      <c r="E23" s="125"/>
      <c r="F23" s="125"/>
      <c r="G23" s="125"/>
      <c r="H23" s="125"/>
      <c r="I23" s="125"/>
      <c r="J23" s="125"/>
      <c r="K23" s="125"/>
    </row>
    <row r="24" spans="1:12" ht="14.4">
      <c r="A24" s="125"/>
      <c r="B24" s="125"/>
      <c r="C24" s="125"/>
      <c r="D24" s="125"/>
      <c r="E24" s="125"/>
      <c r="F24" s="125"/>
      <c r="G24" s="125"/>
      <c r="H24" s="125"/>
      <c r="I24" s="125"/>
      <c r="J24" s="125"/>
      <c r="K24" s="125"/>
    </row>
  </sheetData>
  <mergeCells count="38">
    <mergeCell ref="B21:D21"/>
    <mergeCell ref="E21:G21"/>
    <mergeCell ref="H21:J21"/>
    <mergeCell ref="B19:D19"/>
    <mergeCell ref="E19:G19"/>
    <mergeCell ref="H19:J19"/>
    <mergeCell ref="B20:D20"/>
    <mergeCell ref="E20:G20"/>
    <mergeCell ref="H20:J20"/>
    <mergeCell ref="B17:D17"/>
    <mergeCell ref="E17:G17"/>
    <mergeCell ref="H17:J17"/>
    <mergeCell ref="B18:D18"/>
    <mergeCell ref="E18:G18"/>
    <mergeCell ref="H18:J18"/>
    <mergeCell ref="B13:D13"/>
    <mergeCell ref="E13:G13"/>
    <mergeCell ref="H13:J13"/>
    <mergeCell ref="B16:D16"/>
    <mergeCell ref="E16:G16"/>
    <mergeCell ref="H16:J16"/>
    <mergeCell ref="B9:D9"/>
    <mergeCell ref="E9:G9"/>
    <mergeCell ref="H9:J9"/>
    <mergeCell ref="B12:D12"/>
    <mergeCell ref="E12:G12"/>
    <mergeCell ref="H12:J12"/>
    <mergeCell ref="B10:D10"/>
    <mergeCell ref="E10:G10"/>
    <mergeCell ref="H10:J10"/>
    <mergeCell ref="B11:D11"/>
    <mergeCell ref="E11:G11"/>
    <mergeCell ref="H11:J11"/>
    <mergeCell ref="A4:K4"/>
    <mergeCell ref="B8:D8"/>
    <mergeCell ref="E8:G8"/>
    <mergeCell ref="H8:J8"/>
    <mergeCell ref="L8:O8"/>
  </mergeCells>
  <phoneticPr fontId="2"/>
  <hyperlinks>
    <hyperlink ref="M4" location="'使い方（はじめにお読みください）'!A1" display="使い方に戻る"/>
  </hyperlinks>
  <pageMargins left="0.70866141732283472" right="0.70866141732283472" top="0.78740157480314965"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N76"/>
  <sheetViews>
    <sheetView view="pageBreakPreview" topLeftCell="A10" zoomScale="70" zoomScaleNormal="85" zoomScaleSheetLayoutView="70" workbookViewId="0">
      <selection activeCell="Q30" sqref="Q30"/>
    </sheetView>
  </sheetViews>
  <sheetFormatPr defaultRowHeight="18.75" customHeight="1"/>
  <cols>
    <col min="1" max="1" width="5.6640625" style="1" customWidth="1"/>
    <col min="2" max="6" width="16.33203125" style="1" customWidth="1"/>
    <col min="7" max="7" width="7.21875" style="1" customWidth="1"/>
    <col min="8" max="17" width="12.88671875" style="1" customWidth="1"/>
    <col min="18" max="18" width="22.109375" style="1" customWidth="1"/>
    <col min="19" max="261" width="9" style="1"/>
    <col min="262" max="262" width="18.88671875" style="1" customWidth="1"/>
    <col min="263" max="266" width="13.77734375" style="1" customWidth="1"/>
    <col min="267" max="272" width="13.88671875" style="1" customWidth="1"/>
    <col min="273" max="517" width="9" style="1"/>
    <col min="518" max="518" width="18.88671875" style="1" customWidth="1"/>
    <col min="519" max="522" width="13.77734375" style="1" customWidth="1"/>
    <col min="523" max="528" width="13.88671875" style="1" customWidth="1"/>
    <col min="529" max="773" width="9" style="1"/>
    <col min="774" max="774" width="18.88671875" style="1" customWidth="1"/>
    <col min="775" max="778" width="13.77734375" style="1" customWidth="1"/>
    <col min="779" max="784" width="13.88671875" style="1" customWidth="1"/>
    <col min="785" max="1029" width="9" style="1"/>
    <col min="1030" max="1030" width="18.88671875" style="1" customWidth="1"/>
    <col min="1031" max="1034" width="13.77734375" style="1" customWidth="1"/>
    <col min="1035" max="1040" width="13.88671875" style="1" customWidth="1"/>
    <col min="1041" max="1285" width="9" style="1"/>
    <col min="1286" max="1286" width="18.88671875" style="1" customWidth="1"/>
    <col min="1287" max="1290" width="13.77734375" style="1" customWidth="1"/>
    <col min="1291" max="1296" width="13.88671875" style="1" customWidth="1"/>
    <col min="1297" max="1541" width="9" style="1"/>
    <col min="1542" max="1542" width="18.88671875" style="1" customWidth="1"/>
    <col min="1543" max="1546" width="13.77734375" style="1" customWidth="1"/>
    <col min="1547" max="1552" width="13.88671875" style="1" customWidth="1"/>
    <col min="1553" max="1797" width="9" style="1"/>
    <col min="1798" max="1798" width="18.88671875" style="1" customWidth="1"/>
    <col min="1799" max="1802" width="13.77734375" style="1" customWidth="1"/>
    <col min="1803" max="1808" width="13.88671875" style="1" customWidth="1"/>
    <col min="1809" max="2053" width="9" style="1"/>
    <col min="2054" max="2054" width="18.88671875" style="1" customWidth="1"/>
    <col min="2055" max="2058" width="13.77734375" style="1" customWidth="1"/>
    <col min="2059" max="2064" width="13.88671875" style="1" customWidth="1"/>
    <col min="2065" max="2309" width="9" style="1"/>
    <col min="2310" max="2310" width="18.88671875" style="1" customWidth="1"/>
    <col min="2311" max="2314" width="13.77734375" style="1" customWidth="1"/>
    <col min="2315" max="2320" width="13.88671875" style="1" customWidth="1"/>
    <col min="2321" max="2565" width="9" style="1"/>
    <col min="2566" max="2566" width="18.88671875" style="1" customWidth="1"/>
    <col min="2567" max="2570" width="13.77734375" style="1" customWidth="1"/>
    <col min="2571" max="2576" width="13.88671875" style="1" customWidth="1"/>
    <col min="2577" max="2821" width="9" style="1"/>
    <col min="2822" max="2822" width="18.88671875" style="1" customWidth="1"/>
    <col min="2823" max="2826" width="13.77734375" style="1" customWidth="1"/>
    <col min="2827" max="2832" width="13.88671875" style="1" customWidth="1"/>
    <col min="2833" max="3077" width="9" style="1"/>
    <col min="3078" max="3078" width="18.88671875" style="1" customWidth="1"/>
    <col min="3079" max="3082" width="13.77734375" style="1" customWidth="1"/>
    <col min="3083" max="3088" width="13.88671875" style="1" customWidth="1"/>
    <col min="3089" max="3333" width="9" style="1"/>
    <col min="3334" max="3334" width="18.88671875" style="1" customWidth="1"/>
    <col min="3335" max="3338" width="13.77734375" style="1" customWidth="1"/>
    <col min="3339" max="3344" width="13.88671875" style="1" customWidth="1"/>
    <col min="3345" max="3589" width="9" style="1"/>
    <col min="3590" max="3590" width="18.88671875" style="1" customWidth="1"/>
    <col min="3591" max="3594" width="13.77734375" style="1" customWidth="1"/>
    <col min="3595" max="3600" width="13.88671875" style="1" customWidth="1"/>
    <col min="3601" max="3845" width="9" style="1"/>
    <col min="3846" max="3846" width="18.88671875" style="1" customWidth="1"/>
    <col min="3847" max="3850" width="13.77734375" style="1" customWidth="1"/>
    <col min="3851" max="3856" width="13.88671875" style="1" customWidth="1"/>
    <col min="3857" max="4101" width="9" style="1"/>
    <col min="4102" max="4102" width="18.88671875" style="1" customWidth="1"/>
    <col min="4103" max="4106" width="13.77734375" style="1" customWidth="1"/>
    <col min="4107" max="4112" width="13.88671875" style="1" customWidth="1"/>
    <col min="4113" max="4357" width="9" style="1"/>
    <col min="4358" max="4358" width="18.88671875" style="1" customWidth="1"/>
    <col min="4359" max="4362" width="13.77734375" style="1" customWidth="1"/>
    <col min="4363" max="4368" width="13.88671875" style="1" customWidth="1"/>
    <col min="4369" max="4613" width="9" style="1"/>
    <col min="4614" max="4614" width="18.88671875" style="1" customWidth="1"/>
    <col min="4615" max="4618" width="13.77734375" style="1" customWidth="1"/>
    <col min="4619" max="4624" width="13.88671875" style="1" customWidth="1"/>
    <col min="4625" max="4869" width="9" style="1"/>
    <col min="4870" max="4870" width="18.88671875" style="1" customWidth="1"/>
    <col min="4871" max="4874" width="13.77734375" style="1" customWidth="1"/>
    <col min="4875" max="4880" width="13.88671875" style="1" customWidth="1"/>
    <col min="4881" max="5125" width="9" style="1"/>
    <col min="5126" max="5126" width="18.88671875" style="1" customWidth="1"/>
    <col min="5127" max="5130" width="13.77734375" style="1" customWidth="1"/>
    <col min="5131" max="5136" width="13.88671875" style="1" customWidth="1"/>
    <col min="5137" max="5381" width="9" style="1"/>
    <col min="5382" max="5382" width="18.88671875" style="1" customWidth="1"/>
    <col min="5383" max="5386" width="13.77734375" style="1" customWidth="1"/>
    <col min="5387" max="5392" width="13.88671875" style="1" customWidth="1"/>
    <col min="5393" max="5637" width="9" style="1"/>
    <col min="5638" max="5638" width="18.88671875" style="1" customWidth="1"/>
    <col min="5639" max="5642" width="13.77734375" style="1" customWidth="1"/>
    <col min="5643" max="5648" width="13.88671875" style="1" customWidth="1"/>
    <col min="5649" max="5893" width="9" style="1"/>
    <col min="5894" max="5894" width="18.88671875" style="1" customWidth="1"/>
    <col min="5895" max="5898" width="13.77734375" style="1" customWidth="1"/>
    <col min="5899" max="5904" width="13.88671875" style="1" customWidth="1"/>
    <col min="5905" max="6149" width="9" style="1"/>
    <col min="6150" max="6150" width="18.88671875" style="1" customWidth="1"/>
    <col min="6151" max="6154" width="13.77734375" style="1" customWidth="1"/>
    <col min="6155" max="6160" width="13.88671875" style="1" customWidth="1"/>
    <col min="6161" max="6405" width="9" style="1"/>
    <col min="6406" max="6406" width="18.88671875" style="1" customWidth="1"/>
    <col min="6407" max="6410" width="13.77734375" style="1" customWidth="1"/>
    <col min="6411" max="6416" width="13.88671875" style="1" customWidth="1"/>
    <col min="6417" max="6661" width="9" style="1"/>
    <col min="6662" max="6662" width="18.88671875" style="1" customWidth="1"/>
    <col min="6663" max="6666" width="13.77734375" style="1" customWidth="1"/>
    <col min="6667" max="6672" width="13.88671875" style="1" customWidth="1"/>
    <col min="6673" max="6917" width="9" style="1"/>
    <col min="6918" max="6918" width="18.88671875" style="1" customWidth="1"/>
    <col min="6919" max="6922" width="13.77734375" style="1" customWidth="1"/>
    <col min="6923" max="6928" width="13.88671875" style="1" customWidth="1"/>
    <col min="6929" max="7173" width="9" style="1"/>
    <col min="7174" max="7174" width="18.88671875" style="1" customWidth="1"/>
    <col min="7175" max="7178" width="13.77734375" style="1" customWidth="1"/>
    <col min="7179" max="7184" width="13.88671875" style="1" customWidth="1"/>
    <col min="7185" max="7429" width="9" style="1"/>
    <col min="7430" max="7430" width="18.88671875" style="1" customWidth="1"/>
    <col min="7431" max="7434" width="13.77734375" style="1" customWidth="1"/>
    <col min="7435" max="7440" width="13.88671875" style="1" customWidth="1"/>
    <col min="7441" max="7685" width="9" style="1"/>
    <col min="7686" max="7686" width="18.88671875" style="1" customWidth="1"/>
    <col min="7687" max="7690" width="13.77734375" style="1" customWidth="1"/>
    <col min="7691" max="7696" width="13.88671875" style="1" customWidth="1"/>
    <col min="7697" max="7941" width="9" style="1"/>
    <col min="7942" max="7942" width="18.88671875" style="1" customWidth="1"/>
    <col min="7943" max="7946" width="13.77734375" style="1" customWidth="1"/>
    <col min="7947" max="7952" width="13.88671875" style="1" customWidth="1"/>
    <col min="7953" max="8197" width="9" style="1"/>
    <col min="8198" max="8198" width="18.88671875" style="1" customWidth="1"/>
    <col min="8199" max="8202" width="13.77734375" style="1" customWidth="1"/>
    <col min="8203" max="8208" width="13.88671875" style="1" customWidth="1"/>
    <col min="8209" max="8453" width="9" style="1"/>
    <col min="8454" max="8454" width="18.88671875" style="1" customWidth="1"/>
    <col min="8455" max="8458" width="13.77734375" style="1" customWidth="1"/>
    <col min="8459" max="8464" width="13.88671875" style="1" customWidth="1"/>
    <col min="8465" max="8709" width="9" style="1"/>
    <col min="8710" max="8710" width="18.88671875" style="1" customWidth="1"/>
    <col min="8711" max="8714" width="13.77734375" style="1" customWidth="1"/>
    <col min="8715" max="8720" width="13.88671875" style="1" customWidth="1"/>
    <col min="8721" max="8965" width="9" style="1"/>
    <col min="8966" max="8966" width="18.88671875" style="1" customWidth="1"/>
    <col min="8967" max="8970" width="13.77734375" style="1" customWidth="1"/>
    <col min="8971" max="8976" width="13.88671875" style="1" customWidth="1"/>
    <col min="8977" max="9221" width="9" style="1"/>
    <col min="9222" max="9222" width="18.88671875" style="1" customWidth="1"/>
    <col min="9223" max="9226" width="13.77734375" style="1" customWidth="1"/>
    <col min="9227" max="9232" width="13.88671875" style="1" customWidth="1"/>
    <col min="9233" max="9477" width="9" style="1"/>
    <col min="9478" max="9478" width="18.88671875" style="1" customWidth="1"/>
    <col min="9479" max="9482" width="13.77734375" style="1" customWidth="1"/>
    <col min="9483" max="9488" width="13.88671875" style="1" customWidth="1"/>
    <col min="9489" max="9733" width="9" style="1"/>
    <col min="9734" max="9734" width="18.88671875" style="1" customWidth="1"/>
    <col min="9735" max="9738" width="13.77734375" style="1" customWidth="1"/>
    <col min="9739" max="9744" width="13.88671875" style="1" customWidth="1"/>
    <col min="9745" max="9989" width="9" style="1"/>
    <col min="9990" max="9990" width="18.88671875" style="1" customWidth="1"/>
    <col min="9991" max="9994" width="13.77734375" style="1" customWidth="1"/>
    <col min="9995" max="10000" width="13.88671875" style="1" customWidth="1"/>
    <col min="10001" max="10245" width="9" style="1"/>
    <col min="10246" max="10246" width="18.88671875" style="1" customWidth="1"/>
    <col min="10247" max="10250" width="13.77734375" style="1" customWidth="1"/>
    <col min="10251" max="10256" width="13.88671875" style="1" customWidth="1"/>
    <col min="10257" max="10501" width="9" style="1"/>
    <col min="10502" max="10502" width="18.88671875" style="1" customWidth="1"/>
    <col min="10503" max="10506" width="13.77734375" style="1" customWidth="1"/>
    <col min="10507" max="10512" width="13.88671875" style="1" customWidth="1"/>
    <col min="10513" max="10757" width="9" style="1"/>
    <col min="10758" max="10758" width="18.88671875" style="1" customWidth="1"/>
    <col min="10759" max="10762" width="13.77734375" style="1" customWidth="1"/>
    <col min="10763" max="10768" width="13.88671875" style="1" customWidth="1"/>
    <col min="10769" max="11013" width="9" style="1"/>
    <col min="11014" max="11014" width="18.88671875" style="1" customWidth="1"/>
    <col min="11015" max="11018" width="13.77734375" style="1" customWidth="1"/>
    <col min="11019" max="11024" width="13.88671875" style="1" customWidth="1"/>
    <col min="11025" max="11269" width="9" style="1"/>
    <col min="11270" max="11270" width="18.88671875" style="1" customWidth="1"/>
    <col min="11271" max="11274" width="13.77734375" style="1" customWidth="1"/>
    <col min="11275" max="11280" width="13.88671875" style="1" customWidth="1"/>
    <col min="11281" max="11525" width="9" style="1"/>
    <col min="11526" max="11526" width="18.88671875" style="1" customWidth="1"/>
    <col min="11527" max="11530" width="13.77734375" style="1" customWidth="1"/>
    <col min="11531" max="11536" width="13.88671875" style="1" customWidth="1"/>
    <col min="11537" max="11781" width="9" style="1"/>
    <col min="11782" max="11782" width="18.88671875" style="1" customWidth="1"/>
    <col min="11783" max="11786" width="13.77734375" style="1" customWidth="1"/>
    <col min="11787" max="11792" width="13.88671875" style="1" customWidth="1"/>
    <col min="11793" max="12037" width="9" style="1"/>
    <col min="12038" max="12038" width="18.88671875" style="1" customWidth="1"/>
    <col min="12039" max="12042" width="13.77734375" style="1" customWidth="1"/>
    <col min="12043" max="12048" width="13.88671875" style="1" customWidth="1"/>
    <col min="12049" max="12293" width="9" style="1"/>
    <col min="12294" max="12294" width="18.88671875" style="1" customWidth="1"/>
    <col min="12295" max="12298" width="13.77734375" style="1" customWidth="1"/>
    <col min="12299" max="12304" width="13.88671875" style="1" customWidth="1"/>
    <col min="12305" max="12549" width="9" style="1"/>
    <col min="12550" max="12550" width="18.88671875" style="1" customWidth="1"/>
    <col min="12551" max="12554" width="13.77734375" style="1" customWidth="1"/>
    <col min="12555" max="12560" width="13.88671875" style="1" customWidth="1"/>
    <col min="12561" max="12805" width="9" style="1"/>
    <col min="12806" max="12806" width="18.88671875" style="1" customWidth="1"/>
    <col min="12807" max="12810" width="13.77734375" style="1" customWidth="1"/>
    <col min="12811" max="12816" width="13.88671875" style="1" customWidth="1"/>
    <col min="12817" max="13061" width="9" style="1"/>
    <col min="13062" max="13062" width="18.88671875" style="1" customWidth="1"/>
    <col min="13063" max="13066" width="13.77734375" style="1" customWidth="1"/>
    <col min="13067" max="13072" width="13.88671875" style="1" customWidth="1"/>
    <col min="13073" max="13317" width="9" style="1"/>
    <col min="13318" max="13318" width="18.88671875" style="1" customWidth="1"/>
    <col min="13319" max="13322" width="13.77734375" style="1" customWidth="1"/>
    <col min="13323" max="13328" width="13.88671875" style="1" customWidth="1"/>
    <col min="13329" max="13573" width="9" style="1"/>
    <col min="13574" max="13574" width="18.88671875" style="1" customWidth="1"/>
    <col min="13575" max="13578" width="13.77734375" style="1" customWidth="1"/>
    <col min="13579" max="13584" width="13.88671875" style="1" customWidth="1"/>
    <col min="13585" max="13829" width="9" style="1"/>
    <col min="13830" max="13830" width="18.88671875" style="1" customWidth="1"/>
    <col min="13831" max="13834" width="13.77734375" style="1" customWidth="1"/>
    <col min="13835" max="13840" width="13.88671875" style="1" customWidth="1"/>
    <col min="13841" max="14085" width="9" style="1"/>
    <col min="14086" max="14086" width="18.88671875" style="1" customWidth="1"/>
    <col min="14087" max="14090" width="13.77734375" style="1" customWidth="1"/>
    <col min="14091" max="14096" width="13.88671875" style="1" customWidth="1"/>
    <col min="14097" max="14341" width="9" style="1"/>
    <col min="14342" max="14342" width="18.88671875" style="1" customWidth="1"/>
    <col min="14343" max="14346" width="13.77734375" style="1" customWidth="1"/>
    <col min="14347" max="14352" width="13.88671875" style="1" customWidth="1"/>
    <col min="14353" max="14597" width="9" style="1"/>
    <col min="14598" max="14598" width="18.88671875" style="1" customWidth="1"/>
    <col min="14599" max="14602" width="13.77734375" style="1" customWidth="1"/>
    <col min="14603" max="14608" width="13.88671875" style="1" customWidth="1"/>
    <col min="14609" max="14853" width="9" style="1"/>
    <col min="14854" max="14854" width="18.88671875" style="1" customWidth="1"/>
    <col min="14855" max="14858" width="13.77734375" style="1" customWidth="1"/>
    <col min="14859" max="14864" width="13.88671875" style="1" customWidth="1"/>
    <col min="14865" max="15109" width="9" style="1"/>
    <col min="15110" max="15110" width="18.88671875" style="1" customWidth="1"/>
    <col min="15111" max="15114" width="13.77734375" style="1" customWidth="1"/>
    <col min="15115" max="15120" width="13.88671875" style="1" customWidth="1"/>
    <col min="15121" max="15365" width="9" style="1"/>
    <col min="15366" max="15366" width="18.88671875" style="1" customWidth="1"/>
    <col min="15367" max="15370" width="13.77734375" style="1" customWidth="1"/>
    <col min="15371" max="15376" width="13.88671875" style="1" customWidth="1"/>
    <col min="15377" max="15621" width="9" style="1"/>
    <col min="15622" max="15622" width="18.88671875" style="1" customWidth="1"/>
    <col min="15623" max="15626" width="13.77734375" style="1" customWidth="1"/>
    <col min="15627" max="15632" width="13.88671875" style="1" customWidth="1"/>
    <col min="15633" max="15877" width="9" style="1"/>
    <col min="15878" max="15878" width="18.88671875" style="1" customWidth="1"/>
    <col min="15879" max="15882" width="13.77734375" style="1" customWidth="1"/>
    <col min="15883" max="15888" width="13.88671875" style="1" customWidth="1"/>
    <col min="15889" max="16133" width="9" style="1"/>
    <col min="16134" max="16134" width="18.88671875" style="1" customWidth="1"/>
    <col min="16135" max="16138" width="13.77734375" style="1" customWidth="1"/>
    <col min="16139" max="16144" width="13.88671875" style="1" customWidth="1"/>
    <col min="16145" max="16384" width="9" style="1"/>
  </cols>
  <sheetData>
    <row r="1" spans="1:40" ht="18.75" customHeight="1" thickBot="1">
      <c r="B1" s="182" t="s">
        <v>336</v>
      </c>
      <c r="C1" s="172"/>
      <c r="D1" s="172"/>
      <c r="E1" s="172"/>
      <c r="F1" s="181" t="s">
        <v>321</v>
      </c>
      <c r="G1" s="172"/>
      <c r="H1" s="172"/>
      <c r="I1" s="172"/>
      <c r="J1" s="172"/>
      <c r="K1" s="172"/>
      <c r="L1" s="172"/>
      <c r="M1" s="172"/>
      <c r="N1" s="172"/>
      <c r="O1" s="172"/>
      <c r="P1" s="172"/>
    </row>
    <row r="2" spans="1:40" ht="18.75" customHeight="1" thickBot="1">
      <c r="B2" s="544" t="s">
        <v>333</v>
      </c>
      <c r="C2" s="545"/>
      <c r="D2" s="545"/>
      <c r="E2" s="545"/>
      <c r="F2" s="545"/>
      <c r="G2" s="545"/>
      <c r="H2" s="545"/>
      <c r="I2" s="545"/>
      <c r="J2" s="545"/>
      <c r="K2" s="545"/>
      <c r="L2" s="545"/>
      <c r="M2" s="545"/>
      <c r="N2" s="545"/>
      <c r="O2" s="545"/>
      <c r="P2" s="545"/>
      <c r="R2" s="296" t="s">
        <v>371</v>
      </c>
    </row>
    <row r="3" spans="1:40" ht="18.75" customHeight="1">
      <c r="B3" s="560" t="s">
        <v>324</v>
      </c>
      <c r="C3" s="280" t="s">
        <v>231</v>
      </c>
      <c r="D3" s="563" t="str">
        <f>IF(事業計画書!D3:K3="","",事業計画書!D3:K3)</f>
        <v/>
      </c>
      <c r="E3" s="564"/>
      <c r="F3" s="564"/>
      <c r="G3" s="564"/>
      <c r="H3" s="564"/>
      <c r="I3" s="564"/>
      <c r="J3" s="564"/>
      <c r="K3" s="565"/>
      <c r="L3" s="170"/>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row>
    <row r="4" spans="1:40" ht="18.75" customHeight="1">
      <c r="B4" s="561"/>
      <c r="C4" s="281" t="s">
        <v>266</v>
      </c>
      <c r="D4" s="566" t="str">
        <f>IF(事業計画書!D4:K4="","",事業計画書!D4:K4)</f>
        <v/>
      </c>
      <c r="E4" s="567"/>
      <c r="F4" s="567"/>
      <c r="G4" s="567"/>
      <c r="H4" s="567"/>
      <c r="I4" s="567"/>
      <c r="J4" s="567"/>
      <c r="K4" s="568"/>
      <c r="L4" s="170"/>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row>
    <row r="5" spans="1:40" ht="18.75" customHeight="1">
      <c r="B5" s="561"/>
      <c r="C5" s="569" t="s">
        <v>265</v>
      </c>
      <c r="D5" s="282" t="s">
        <v>268</v>
      </c>
      <c r="E5" s="283" t="str">
        <f>IF(事業計画書!E5="","",事業計画書!E5)</f>
        <v/>
      </c>
      <c r="F5" s="284"/>
      <c r="G5" s="284"/>
      <c r="H5" s="284"/>
      <c r="I5" s="284"/>
      <c r="J5" s="284"/>
      <c r="K5" s="284"/>
      <c r="L5" s="170"/>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row>
    <row r="6" spans="1:40" ht="18.75" customHeight="1">
      <c r="B6" s="561"/>
      <c r="C6" s="570"/>
      <c r="D6" s="571" t="str">
        <f>IF(事業計画書!D6:K6="","",事業計画書!D6:K6)</f>
        <v/>
      </c>
      <c r="E6" s="572"/>
      <c r="F6" s="572"/>
      <c r="G6" s="572"/>
      <c r="H6" s="572"/>
      <c r="I6" s="572"/>
      <c r="J6" s="572"/>
      <c r="K6" s="573"/>
      <c r="L6" s="170"/>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row>
    <row r="7" spans="1:40" ht="18.75" customHeight="1">
      <c r="B7" s="562"/>
      <c r="C7" s="285" t="s">
        <v>261</v>
      </c>
      <c r="D7" s="286" t="s">
        <v>259</v>
      </c>
      <c r="E7" s="574" t="str">
        <f>IF(事業計画書!E7:G7="","",事業計画書!E5)</f>
        <v/>
      </c>
      <c r="F7" s="575"/>
      <c r="G7" s="576"/>
      <c r="H7" s="282" t="s">
        <v>258</v>
      </c>
      <c r="I7" s="575" t="str">
        <f>IF(事業計画書!I7:K7="","",事業計画書!I7:K7)</f>
        <v/>
      </c>
      <c r="J7" s="575"/>
      <c r="K7" s="575"/>
      <c r="L7" s="170"/>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row>
    <row r="8" spans="1:40" ht="18.75" customHeight="1">
      <c r="B8" s="560" t="s">
        <v>325</v>
      </c>
      <c r="C8" s="280" t="s">
        <v>231</v>
      </c>
      <c r="D8" s="571" t="str">
        <f>IF(事業計画書!D8:K8="","",事業計画書!D8:K8)</f>
        <v/>
      </c>
      <c r="E8" s="572"/>
      <c r="F8" s="572"/>
      <c r="G8" s="572"/>
      <c r="H8" s="572"/>
      <c r="I8" s="572"/>
      <c r="J8" s="572"/>
      <c r="K8" s="572"/>
      <c r="L8" s="170"/>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row>
    <row r="9" spans="1:40" ht="18.75" customHeight="1">
      <c r="B9" s="561"/>
      <c r="C9" s="281" t="s">
        <v>266</v>
      </c>
      <c r="D9" s="566" t="str">
        <f>IF(事業計画書!D9:K9="","",事業計画書!D9:K9)</f>
        <v/>
      </c>
      <c r="E9" s="567"/>
      <c r="F9" s="567"/>
      <c r="G9" s="567"/>
      <c r="H9" s="567"/>
      <c r="I9" s="567"/>
      <c r="J9" s="567"/>
      <c r="K9" s="568"/>
      <c r="L9" s="170"/>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row>
    <row r="10" spans="1:40" ht="18.75" customHeight="1">
      <c r="B10" s="561"/>
      <c r="C10" s="569" t="s">
        <v>265</v>
      </c>
      <c r="D10" s="282" t="s">
        <v>268</v>
      </c>
      <c r="E10" s="283" t="str">
        <f>IF(事業計画書!E10="","",事業計画書!E10)</f>
        <v/>
      </c>
      <c r="F10" s="284"/>
      <c r="G10" s="284"/>
      <c r="H10" s="284"/>
      <c r="I10" s="284"/>
      <c r="J10" s="284"/>
      <c r="K10" s="284"/>
      <c r="L10" s="170"/>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row>
    <row r="11" spans="1:40" ht="18.75" customHeight="1">
      <c r="B11" s="561"/>
      <c r="C11" s="570"/>
      <c r="D11" s="571" t="str">
        <f>IF(事業計画書!D11:K11="","",事業計画書!D11:K11)</f>
        <v/>
      </c>
      <c r="E11" s="572"/>
      <c r="F11" s="572"/>
      <c r="G11" s="572"/>
      <c r="H11" s="572"/>
      <c r="I11" s="572"/>
      <c r="J11" s="572"/>
      <c r="K11" s="573"/>
      <c r="L11" s="170"/>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row>
    <row r="12" spans="1:40" ht="18.75" customHeight="1">
      <c r="B12" s="561"/>
      <c r="C12" s="285" t="s">
        <v>264</v>
      </c>
      <c r="D12" s="286" t="s">
        <v>263</v>
      </c>
      <c r="E12" s="574" t="str">
        <f>IF(事業計画書!E12:G12="","",事業計画書!E12:G12)</f>
        <v/>
      </c>
      <c r="F12" s="575"/>
      <c r="G12" s="576"/>
      <c r="H12" s="282" t="s">
        <v>262</v>
      </c>
      <c r="I12" s="575" t="str">
        <f>IF(事業計画書!I12:K12="","",事業計画書!I12:K12)</f>
        <v/>
      </c>
      <c r="J12" s="575"/>
      <c r="K12" s="575"/>
      <c r="L12" s="170"/>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row>
    <row r="13" spans="1:40" ht="18.75" customHeight="1">
      <c r="B13" s="562"/>
      <c r="C13" s="285" t="s">
        <v>260</v>
      </c>
      <c r="D13" s="286" t="s">
        <v>259</v>
      </c>
      <c r="E13" s="574" t="str">
        <f>IF(事業計画書!E13:G13="","",事業計画書!E13:G13)</f>
        <v/>
      </c>
      <c r="F13" s="575"/>
      <c r="G13" s="576"/>
      <c r="H13" s="282" t="s">
        <v>258</v>
      </c>
      <c r="I13" s="575" t="str">
        <f>IF(事業計画書!I13:K13="","",事業計画書!I13:K13)</f>
        <v/>
      </c>
      <c r="J13" s="575"/>
      <c r="K13" s="575"/>
      <c r="L13" s="170"/>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row>
    <row r="14" spans="1:40" ht="18.75" customHeight="1">
      <c r="A14" s="604" t="s">
        <v>134</v>
      </c>
      <c r="B14" s="25"/>
      <c r="C14" s="25"/>
      <c r="D14" s="25"/>
      <c r="E14" s="25"/>
      <c r="F14" s="25"/>
      <c r="G14" s="25"/>
      <c r="H14" s="26"/>
      <c r="I14" s="26"/>
      <c r="J14" s="26"/>
      <c r="K14" s="26"/>
      <c r="L14" s="26"/>
      <c r="M14" s="26"/>
      <c r="N14" s="26"/>
      <c r="O14" s="26"/>
      <c r="P14" s="26"/>
    </row>
    <row r="15" spans="1:40" ht="22.5" customHeight="1">
      <c r="A15" s="604"/>
      <c r="B15" s="546" t="s">
        <v>494</v>
      </c>
      <c r="C15" s="547"/>
      <c r="D15" s="547"/>
      <c r="E15" s="547"/>
      <c r="F15" s="547"/>
      <c r="G15" s="547"/>
      <c r="H15" s="547"/>
      <c r="I15" s="547"/>
      <c r="J15" s="547"/>
      <c r="K15" s="547"/>
      <c r="L15" s="547"/>
      <c r="M15" s="547"/>
      <c r="N15" s="547"/>
      <c r="O15" s="547"/>
      <c r="P15" s="547"/>
    </row>
    <row r="16" spans="1:40" ht="26.25" customHeight="1">
      <c r="A16" s="604"/>
      <c r="B16" s="46" t="s">
        <v>97</v>
      </c>
      <c r="C16" s="43"/>
      <c r="D16" s="43"/>
      <c r="E16" s="43"/>
      <c r="F16" s="44"/>
      <c r="G16" s="44"/>
      <c r="H16" s="44"/>
      <c r="I16" s="44"/>
      <c r="J16" s="44"/>
      <c r="K16" s="44"/>
      <c r="L16" s="44"/>
      <c r="M16" s="44"/>
      <c r="N16" s="44"/>
      <c r="O16" s="44"/>
      <c r="P16" s="87" t="s">
        <v>115</v>
      </c>
    </row>
    <row r="17" spans="1:17" ht="18" customHeight="1">
      <c r="A17" s="604"/>
      <c r="B17" s="587" t="s">
        <v>117</v>
      </c>
      <c r="C17" s="607"/>
      <c r="D17" s="588"/>
      <c r="E17" s="587" t="s">
        <v>118</v>
      </c>
      <c r="F17" s="588"/>
      <c r="G17" s="584" t="s">
        <v>82</v>
      </c>
      <c r="H17" s="582" t="s">
        <v>443</v>
      </c>
      <c r="I17" s="27"/>
      <c r="J17" s="27"/>
      <c r="K17" s="582" t="s">
        <v>124</v>
      </c>
      <c r="L17" s="581" t="s">
        <v>2</v>
      </c>
      <c r="M17" s="581"/>
      <c r="N17" s="581"/>
      <c r="O17" s="42"/>
      <c r="P17" s="407"/>
      <c r="Q17" s="577" t="s">
        <v>3</v>
      </c>
    </row>
    <row r="18" spans="1:17" ht="15" customHeight="1">
      <c r="A18" s="604"/>
      <c r="B18" s="589"/>
      <c r="C18" s="608"/>
      <c r="D18" s="590"/>
      <c r="E18" s="589"/>
      <c r="F18" s="590"/>
      <c r="G18" s="585"/>
      <c r="H18" s="583"/>
      <c r="I18" s="28" t="s">
        <v>5</v>
      </c>
      <c r="J18" s="28" t="s">
        <v>0</v>
      </c>
      <c r="K18" s="583"/>
      <c r="L18" s="28" t="s">
        <v>6</v>
      </c>
      <c r="M18" s="89" t="s">
        <v>139</v>
      </c>
      <c r="N18" s="28" t="s">
        <v>7</v>
      </c>
      <c r="O18" s="28" t="s">
        <v>1</v>
      </c>
      <c r="P18" s="583" t="s">
        <v>444</v>
      </c>
      <c r="Q18" s="578"/>
    </row>
    <row r="19" spans="1:17" ht="15" customHeight="1">
      <c r="A19" s="604"/>
      <c r="B19" s="589"/>
      <c r="C19" s="608"/>
      <c r="D19" s="590"/>
      <c r="E19" s="589"/>
      <c r="F19" s="590"/>
      <c r="G19" s="585"/>
      <c r="H19" s="29" t="s">
        <v>8</v>
      </c>
      <c r="I19" s="28" t="s">
        <v>9</v>
      </c>
      <c r="J19" s="28"/>
      <c r="K19" s="29" t="s">
        <v>8</v>
      </c>
      <c r="L19" s="28"/>
      <c r="M19" s="88"/>
      <c r="N19" s="610" t="s">
        <v>132</v>
      </c>
      <c r="O19" s="28"/>
      <c r="P19" s="583"/>
      <c r="Q19" s="578"/>
    </row>
    <row r="20" spans="1:17" ht="15" customHeight="1">
      <c r="A20" s="604"/>
      <c r="B20" s="591"/>
      <c r="C20" s="609"/>
      <c r="D20" s="592"/>
      <c r="E20" s="591"/>
      <c r="F20" s="592"/>
      <c r="G20" s="586"/>
      <c r="H20" s="30" t="s">
        <v>10</v>
      </c>
      <c r="I20" s="32" t="s">
        <v>63</v>
      </c>
      <c r="J20" s="33" t="s">
        <v>133</v>
      </c>
      <c r="K20" s="31" t="s">
        <v>69</v>
      </c>
      <c r="L20" s="33" t="s">
        <v>65</v>
      </c>
      <c r="M20" s="33" t="s">
        <v>140</v>
      </c>
      <c r="N20" s="611"/>
      <c r="O20" s="33" t="s">
        <v>67</v>
      </c>
      <c r="P20" s="33" t="s">
        <v>445</v>
      </c>
      <c r="Q20" s="33" t="s">
        <v>11</v>
      </c>
    </row>
    <row r="21" spans="1:17" ht="30.75" customHeight="1">
      <c r="A21" s="73">
        <v>1</v>
      </c>
      <c r="B21" s="579">
        <f ca="1">IFERROR(INDIRECT("内訳1"&amp;$A9&amp;"！$B$3"),"")</f>
        <v>0</v>
      </c>
      <c r="C21" s="598"/>
      <c r="D21" s="599"/>
      <c r="E21" s="579">
        <f ca="1">IFERROR(INDIRECT("内訳１"&amp;$A$18&amp;"！$D$3"),"")</f>
        <v>0</v>
      </c>
      <c r="F21" s="580">
        <f t="shared" ref="F21:F29" ca="1" si="0">IFERROR(INDIRECT("内訳"&amp;$A21&amp;"！$C$18"),"")</f>
        <v>0</v>
      </c>
      <c r="G21" s="232" t="str">
        <f>IF(事業計画書!G21="","",事業計画書!G21)</f>
        <v/>
      </c>
      <c r="H21" s="171">
        <f ca="1">IF(事業計画書!H21="","",事業計画書!H21)</f>
        <v>0</v>
      </c>
      <c r="I21" s="171" t="str">
        <f>IF(事業計画書!I21="","",事業計画書!I21)</f>
        <v/>
      </c>
      <c r="J21" s="210">
        <f ca="1">IFERROR((H21-I21),0)</f>
        <v>0</v>
      </c>
      <c r="K21" s="211">
        <f ca="1">H21</f>
        <v>0</v>
      </c>
      <c r="L21" s="171">
        <f ca="1">IFERROR(VLOOKUP(E21,削除不可!$C$4:$E$31,2,0),0)</f>
        <v>0</v>
      </c>
      <c r="M21" s="171" t="str">
        <f>IF(事業計画書!M21="","",事業計画書!M21)</f>
        <v/>
      </c>
      <c r="N21" s="171" t="str">
        <f ca="1">IFERROR(L21*M21, "")</f>
        <v/>
      </c>
      <c r="O21" s="171">
        <f ca="1">IFERROR(MIN(J21,K21,N21),0)</f>
        <v>0</v>
      </c>
      <c r="P21" s="171">
        <f ca="1">IF(事業計画書!P21="","",事業計画書!P21)</f>
        <v>0</v>
      </c>
      <c r="Q21" s="171">
        <f ca="1">IFERROR(ROUNDDOWN(O21+P21,-3),0)</f>
        <v>0</v>
      </c>
    </row>
    <row r="22" spans="1:17" ht="30.75" customHeight="1">
      <c r="A22" s="73">
        <v>2</v>
      </c>
      <c r="B22" s="579" t="str">
        <f ca="1">IFERROR(INDIRECT("内訳2"&amp;$A9&amp;"！$B$3"),"")</f>
        <v/>
      </c>
      <c r="C22" s="598"/>
      <c r="D22" s="599"/>
      <c r="E22" s="579" t="str">
        <f ca="1">IFERROR(INDIRECT("内訳2"&amp;$A$18&amp;"！$D$3"),"")</f>
        <v/>
      </c>
      <c r="F22" s="580" t="str">
        <f t="shared" ca="1" si="0"/>
        <v/>
      </c>
      <c r="G22" s="232" t="str">
        <f>IF(事業計画書!G22="","",事業計画書!G22)</f>
        <v/>
      </c>
      <c r="H22" s="171" t="str">
        <f ca="1">IF(事業計画書!H22="","",事業計画書!H22)</f>
        <v/>
      </c>
      <c r="I22" s="171" t="str">
        <f>IF(事業計画書!I22="","",事業計画書!I22)</f>
        <v/>
      </c>
      <c r="J22" s="210">
        <f t="shared" ref="J22:J29" ca="1" si="1">IFERROR((H22-I22),0)</f>
        <v>0</v>
      </c>
      <c r="K22" s="211" t="str">
        <f t="shared" ref="K22:K29" ca="1" si="2">H22</f>
        <v/>
      </c>
      <c r="L22" s="171">
        <f ca="1">IFERROR(VLOOKUP(E22,削除不可!$C$4:$E$31,2,0),0)</f>
        <v>0</v>
      </c>
      <c r="M22" s="171" t="str">
        <f>IF(事業計画書!M22="","",事業計画書!M22)</f>
        <v/>
      </c>
      <c r="N22" s="171" t="str">
        <f t="shared" ref="N22:N29" ca="1" si="3">IFERROR(L22*M22, "")</f>
        <v/>
      </c>
      <c r="O22" s="171">
        <f t="shared" ref="O22:O29" ca="1" si="4">IFERROR(MIN(J22,K22,N22),0)</f>
        <v>0</v>
      </c>
      <c r="P22" s="171" t="str">
        <f ca="1">IF(事業計画書!P22="","",事業計画書!P22)</f>
        <v/>
      </c>
      <c r="Q22" s="171">
        <f t="shared" ref="Q22:Q29" ca="1" si="5">IFERROR(ROUNDDOWN(O22+P22,-3),0)</f>
        <v>0</v>
      </c>
    </row>
    <row r="23" spans="1:17" ht="30.75" customHeight="1">
      <c r="A23" s="73">
        <v>3</v>
      </c>
      <c r="B23" s="579" t="str">
        <f ca="1">IFERROR(INDIRECT("内訳3"&amp;$A9&amp;"！$B$3"),"")</f>
        <v/>
      </c>
      <c r="C23" s="598"/>
      <c r="D23" s="599"/>
      <c r="E23" s="579" t="str">
        <f ca="1">IFERROR(INDIRECT("内訳3"&amp;$A$18&amp;"！$D$3"),"")</f>
        <v/>
      </c>
      <c r="F23" s="580" t="str">
        <f t="shared" ca="1" si="0"/>
        <v/>
      </c>
      <c r="G23" s="232" t="str">
        <f>IF(事業計画書!G23="","",事業計画書!G23)</f>
        <v/>
      </c>
      <c r="H23" s="171" t="str">
        <f ca="1">IF(事業計画書!H23="","",事業計画書!H23)</f>
        <v/>
      </c>
      <c r="I23" s="171" t="str">
        <f>IF(事業計画書!I23="","",事業計画書!I23)</f>
        <v/>
      </c>
      <c r="J23" s="210">
        <f t="shared" ca="1" si="1"/>
        <v>0</v>
      </c>
      <c r="K23" s="211" t="str">
        <f t="shared" ca="1" si="2"/>
        <v/>
      </c>
      <c r="L23" s="171">
        <f ca="1">IFERROR(VLOOKUP(E23,削除不可!$C$4:$E$31,2,0),0)</f>
        <v>0</v>
      </c>
      <c r="M23" s="171" t="str">
        <f>IF(事業計画書!M23="","",事業計画書!M23)</f>
        <v/>
      </c>
      <c r="N23" s="171" t="str">
        <f t="shared" ca="1" si="3"/>
        <v/>
      </c>
      <c r="O23" s="171">
        <f t="shared" ca="1" si="4"/>
        <v>0</v>
      </c>
      <c r="P23" s="171" t="str">
        <f ca="1">IF(事業計画書!P23="","",事業計画書!P23)</f>
        <v/>
      </c>
      <c r="Q23" s="171">
        <f t="shared" ca="1" si="5"/>
        <v>0</v>
      </c>
    </row>
    <row r="24" spans="1:17" ht="30.75" customHeight="1">
      <c r="A24" s="73">
        <v>4</v>
      </c>
      <c r="B24" s="579" t="str">
        <f ca="1">IFERROR(INDIRECT("内訳4"&amp;$A9&amp;"！$B$3"),"")</f>
        <v/>
      </c>
      <c r="C24" s="598"/>
      <c r="D24" s="599"/>
      <c r="E24" s="579" t="str">
        <f ca="1">IFERROR(INDIRECT("内訳4"&amp;$A$18&amp;"！$D$3"),"")</f>
        <v/>
      </c>
      <c r="F24" s="580" t="str">
        <f t="shared" ca="1" si="0"/>
        <v/>
      </c>
      <c r="G24" s="232" t="str">
        <f>IF(事業計画書!G24="","",事業計画書!G24)</f>
        <v/>
      </c>
      <c r="H24" s="171" t="str">
        <f ca="1">IF(事業計画書!H24="","",事業計画書!H24)</f>
        <v/>
      </c>
      <c r="I24" s="171" t="str">
        <f>IF(事業計画書!I24="","",事業計画書!I24)</f>
        <v/>
      </c>
      <c r="J24" s="210">
        <f t="shared" ca="1" si="1"/>
        <v>0</v>
      </c>
      <c r="K24" s="211" t="str">
        <f t="shared" ca="1" si="2"/>
        <v/>
      </c>
      <c r="L24" s="171">
        <f ca="1">IFERROR(VLOOKUP(E24,削除不可!$C$4:$E$31,2,0),0)</f>
        <v>0</v>
      </c>
      <c r="M24" s="171" t="str">
        <f>IF(事業計画書!M24="","",事業計画書!M24)</f>
        <v/>
      </c>
      <c r="N24" s="171" t="str">
        <f t="shared" ca="1" si="3"/>
        <v/>
      </c>
      <c r="O24" s="171">
        <f t="shared" ca="1" si="4"/>
        <v>0</v>
      </c>
      <c r="P24" s="171" t="str">
        <f ca="1">IF(事業計画書!P24="","",事業計画書!P24)</f>
        <v/>
      </c>
      <c r="Q24" s="171">
        <f t="shared" ca="1" si="5"/>
        <v>0</v>
      </c>
    </row>
    <row r="25" spans="1:17" ht="30.75" customHeight="1">
      <c r="A25" s="73">
        <v>5</v>
      </c>
      <c r="B25" s="579" t="str">
        <f ca="1">IFERROR(INDIRECT("内訳5"&amp;$A9&amp;"！$B$3"),"")</f>
        <v/>
      </c>
      <c r="C25" s="598"/>
      <c r="D25" s="599"/>
      <c r="E25" s="579" t="str">
        <f ca="1">IFERROR(INDIRECT("内訳5"&amp;$A$18&amp;"！$D$3"),"")</f>
        <v/>
      </c>
      <c r="F25" s="580" t="str">
        <f t="shared" ca="1" si="0"/>
        <v/>
      </c>
      <c r="G25" s="232" t="str">
        <f>IF(事業計画書!G25="","",事業計画書!G25)</f>
        <v/>
      </c>
      <c r="H25" s="171" t="str">
        <f ca="1">IF(事業計画書!H25="","",事業計画書!H25)</f>
        <v/>
      </c>
      <c r="I25" s="171" t="str">
        <f>IF(事業計画書!I25="","",事業計画書!I25)</f>
        <v/>
      </c>
      <c r="J25" s="210">
        <f t="shared" ca="1" si="1"/>
        <v>0</v>
      </c>
      <c r="K25" s="211" t="str">
        <f t="shared" ca="1" si="2"/>
        <v/>
      </c>
      <c r="L25" s="171">
        <f ca="1">IFERROR(VLOOKUP(E25,削除不可!$C$4:$E$31,2,0),0)</f>
        <v>0</v>
      </c>
      <c r="M25" s="171" t="str">
        <f>IF(事業計画書!M25="","",事業計画書!M25)</f>
        <v/>
      </c>
      <c r="N25" s="171" t="str">
        <f t="shared" ca="1" si="3"/>
        <v/>
      </c>
      <c r="O25" s="171">
        <f t="shared" ca="1" si="4"/>
        <v>0</v>
      </c>
      <c r="P25" s="171" t="str">
        <f ca="1">IF(事業計画書!P25="","",事業計画書!P25)</f>
        <v/>
      </c>
      <c r="Q25" s="171">
        <f t="shared" ca="1" si="5"/>
        <v>0</v>
      </c>
    </row>
    <row r="26" spans="1:17" ht="30.75" customHeight="1">
      <c r="A26" s="73">
        <v>6</v>
      </c>
      <c r="B26" s="579" t="str">
        <f ca="1">IFERROR(INDIRECT("内訳6"&amp;$A9&amp;"！$B$3"),"")</f>
        <v/>
      </c>
      <c r="C26" s="598"/>
      <c r="D26" s="599"/>
      <c r="E26" s="579" t="str">
        <f ca="1">IFERROR(INDIRECT("内訳6"&amp;$A$18&amp;"！$D$3"),"")</f>
        <v/>
      </c>
      <c r="F26" s="580" t="str">
        <f t="shared" ca="1" si="0"/>
        <v/>
      </c>
      <c r="G26" s="232" t="str">
        <f>IF(事業計画書!G26="","",事業計画書!G26)</f>
        <v/>
      </c>
      <c r="H26" s="171" t="str">
        <f ca="1">IF(事業計画書!H26="","",事業計画書!H26)</f>
        <v/>
      </c>
      <c r="I26" s="171" t="str">
        <f>IF(事業計画書!I26="","",事業計画書!I26)</f>
        <v/>
      </c>
      <c r="J26" s="210">
        <f t="shared" ca="1" si="1"/>
        <v>0</v>
      </c>
      <c r="K26" s="211" t="str">
        <f t="shared" ca="1" si="2"/>
        <v/>
      </c>
      <c r="L26" s="171">
        <f ca="1">IFERROR(VLOOKUP(E26,削除不可!$C$4:$E$31,2,0),0)</f>
        <v>0</v>
      </c>
      <c r="M26" s="171" t="str">
        <f>IF(事業計画書!M26="","",事業計画書!M26)</f>
        <v/>
      </c>
      <c r="N26" s="171" t="str">
        <f t="shared" ca="1" si="3"/>
        <v/>
      </c>
      <c r="O26" s="171">
        <f t="shared" ca="1" si="4"/>
        <v>0</v>
      </c>
      <c r="P26" s="171" t="str">
        <f ca="1">IF(事業計画書!P26="","",事業計画書!P26)</f>
        <v/>
      </c>
      <c r="Q26" s="171">
        <f t="shared" ca="1" si="5"/>
        <v>0</v>
      </c>
    </row>
    <row r="27" spans="1:17" ht="30.75" customHeight="1">
      <c r="A27" s="73">
        <v>7</v>
      </c>
      <c r="B27" s="579" t="str">
        <f ca="1">IFERROR(INDIRECT("内訳7"&amp;$A9&amp;"！$B$3"),"")</f>
        <v/>
      </c>
      <c r="C27" s="598"/>
      <c r="D27" s="599"/>
      <c r="E27" s="579" t="str">
        <f ca="1">IFERROR(INDIRECT("内訳7"&amp;$A$18&amp;"！$D$3"),"")</f>
        <v/>
      </c>
      <c r="F27" s="580" t="str">
        <f t="shared" ca="1" si="0"/>
        <v/>
      </c>
      <c r="G27" s="232" t="str">
        <f>IF(事業計画書!G27="","",事業計画書!G27)</f>
        <v/>
      </c>
      <c r="H27" s="171" t="str">
        <f ca="1">IF(事業計画書!H27="","",事業計画書!H27)</f>
        <v/>
      </c>
      <c r="I27" s="171" t="str">
        <f>IF(事業計画書!I27="","",事業計画書!I27)</f>
        <v/>
      </c>
      <c r="J27" s="210">
        <f t="shared" ca="1" si="1"/>
        <v>0</v>
      </c>
      <c r="K27" s="211" t="str">
        <f t="shared" ca="1" si="2"/>
        <v/>
      </c>
      <c r="L27" s="171">
        <f ca="1">IFERROR(VLOOKUP(E27,削除不可!$C$4:$E$31,2,0),0)</f>
        <v>0</v>
      </c>
      <c r="M27" s="171" t="str">
        <f>IF(事業計画書!M27="","",事業計画書!M27)</f>
        <v/>
      </c>
      <c r="N27" s="171" t="str">
        <f t="shared" ca="1" si="3"/>
        <v/>
      </c>
      <c r="O27" s="171">
        <f t="shared" ca="1" si="4"/>
        <v>0</v>
      </c>
      <c r="P27" s="171" t="str">
        <f ca="1">IF(事業計画書!P27="","",事業計画書!P27)</f>
        <v/>
      </c>
      <c r="Q27" s="171">
        <f t="shared" ca="1" si="5"/>
        <v>0</v>
      </c>
    </row>
    <row r="28" spans="1:17" ht="30.75" customHeight="1">
      <c r="A28" s="73">
        <v>8</v>
      </c>
      <c r="B28" s="579" t="str">
        <f ca="1">IFERROR(INDIRECT("内訳8"&amp;$A9&amp;"！$B$3"),"")</f>
        <v/>
      </c>
      <c r="C28" s="598"/>
      <c r="D28" s="599"/>
      <c r="E28" s="579" t="str">
        <f ca="1">IFERROR(INDIRECT("内訳8"&amp;$A$18&amp;"！$D$3"),"")</f>
        <v/>
      </c>
      <c r="F28" s="580" t="str">
        <f t="shared" ca="1" si="0"/>
        <v/>
      </c>
      <c r="G28" s="232" t="str">
        <f>IF(事業計画書!G28="","",事業計画書!G28)</f>
        <v/>
      </c>
      <c r="H28" s="171" t="str">
        <f ca="1">IF(事業計画書!H28="","",事業計画書!H28)</f>
        <v/>
      </c>
      <c r="I28" s="171" t="str">
        <f>IF(事業計画書!I28="","",事業計画書!I28)</f>
        <v/>
      </c>
      <c r="J28" s="210">
        <f t="shared" ca="1" si="1"/>
        <v>0</v>
      </c>
      <c r="K28" s="211" t="str">
        <f t="shared" ca="1" si="2"/>
        <v/>
      </c>
      <c r="L28" s="171">
        <f ca="1">IFERROR(VLOOKUP(E28,削除不可!$C$4:$E$31,2,0),0)</f>
        <v>0</v>
      </c>
      <c r="M28" s="171" t="str">
        <f>IF(事業計画書!M28="","",事業計画書!M28)</f>
        <v/>
      </c>
      <c r="N28" s="171" t="str">
        <f t="shared" ca="1" si="3"/>
        <v/>
      </c>
      <c r="O28" s="171">
        <f t="shared" ca="1" si="4"/>
        <v>0</v>
      </c>
      <c r="P28" s="171" t="str">
        <f ca="1">IF(事業計画書!P28="","",事業計画書!P28)</f>
        <v/>
      </c>
      <c r="Q28" s="171">
        <f t="shared" ca="1" si="5"/>
        <v>0</v>
      </c>
    </row>
    <row r="29" spans="1:17" ht="30.75" customHeight="1">
      <c r="A29" s="73">
        <v>9</v>
      </c>
      <c r="B29" s="579" t="str">
        <f ca="1">IFERROR(INDIRECT("内訳9"&amp;$A9&amp;"！$B$3"),"")</f>
        <v/>
      </c>
      <c r="C29" s="598"/>
      <c r="D29" s="599"/>
      <c r="E29" s="579" t="str">
        <f ca="1">IFERROR(INDIRECT("内訳9"&amp;$A$18&amp;"！$D$3"),"")</f>
        <v/>
      </c>
      <c r="F29" s="580" t="str">
        <f t="shared" ca="1" si="0"/>
        <v/>
      </c>
      <c r="G29" s="232" t="str">
        <f>IF(事業計画書!G29="","",事業計画書!G29)</f>
        <v/>
      </c>
      <c r="H29" s="171" t="str">
        <f ca="1">IF(事業計画書!H29="","",事業計画書!H29)</f>
        <v/>
      </c>
      <c r="I29" s="171" t="str">
        <f>IF(事業計画書!I29="","",事業計画書!I29)</f>
        <v/>
      </c>
      <c r="J29" s="210">
        <f t="shared" ca="1" si="1"/>
        <v>0</v>
      </c>
      <c r="K29" s="211" t="str">
        <f t="shared" ca="1" si="2"/>
        <v/>
      </c>
      <c r="L29" s="171">
        <f ca="1">IFERROR(VLOOKUP(E29,削除不可!$C$4:$E$31,2,0),0)</f>
        <v>0</v>
      </c>
      <c r="M29" s="171" t="str">
        <f>IF(事業計画書!M29="","",事業計画書!M29)</f>
        <v/>
      </c>
      <c r="N29" s="171" t="str">
        <f t="shared" ca="1" si="3"/>
        <v/>
      </c>
      <c r="O29" s="171">
        <f t="shared" ca="1" si="4"/>
        <v>0</v>
      </c>
      <c r="P29" s="171" t="str">
        <f ca="1">IF(事業計画書!P29="","",事業計画書!P29)</f>
        <v/>
      </c>
      <c r="Q29" s="171">
        <f t="shared" ca="1" si="5"/>
        <v>0</v>
      </c>
    </row>
    <row r="30" spans="1:17" ht="30.75" customHeight="1">
      <c r="A30" s="73"/>
      <c r="B30" s="600" t="s">
        <v>94</v>
      </c>
      <c r="C30" s="601"/>
      <c r="D30" s="601"/>
      <c r="E30" s="601"/>
      <c r="F30" s="601"/>
      <c r="G30" s="599"/>
      <c r="H30" s="138">
        <f ca="1">SUM(H21:H29)</f>
        <v>0</v>
      </c>
      <c r="I30" s="200">
        <f t="shared" ref="I30:Q30" si="6">SUM(I21:I29)</f>
        <v>0</v>
      </c>
      <c r="J30" s="138">
        <f t="shared" ca="1" si="6"/>
        <v>0</v>
      </c>
      <c r="K30" s="200">
        <f t="shared" ca="1" si="6"/>
        <v>0</v>
      </c>
      <c r="L30" s="602"/>
      <c r="M30" s="603"/>
      <c r="N30" s="200">
        <f t="shared" ca="1" si="6"/>
        <v>0</v>
      </c>
      <c r="O30" s="200">
        <f t="shared" ca="1" si="6"/>
        <v>0</v>
      </c>
      <c r="P30" s="200">
        <f t="shared" ref="P30" ca="1" si="7">SUM(P21:P29)</f>
        <v>0</v>
      </c>
      <c r="Q30" s="200">
        <f t="shared" ca="1" si="6"/>
        <v>0</v>
      </c>
    </row>
    <row r="31" spans="1:17" s="58" customFormat="1" ht="18.75" customHeight="1">
      <c r="B31" s="605" t="s">
        <v>113</v>
      </c>
      <c r="C31" s="606"/>
      <c r="D31" s="606"/>
      <c r="E31" s="606"/>
      <c r="F31" s="606"/>
      <c r="G31" s="606"/>
      <c r="H31" s="606"/>
      <c r="I31" s="606"/>
      <c r="J31" s="606"/>
      <c r="K31" s="606"/>
      <c r="L31" s="606"/>
      <c r="M31" s="606"/>
      <c r="N31" s="606"/>
      <c r="O31" s="606"/>
      <c r="P31" s="606"/>
    </row>
    <row r="32" spans="1:17" s="58" customFormat="1" ht="18.75" customHeight="1">
      <c r="B32" s="233" t="s">
        <v>198</v>
      </c>
      <c r="C32" s="233"/>
      <c r="D32" s="233"/>
      <c r="E32" s="233"/>
      <c r="F32" s="233"/>
      <c r="G32" s="233"/>
      <c r="H32" s="233"/>
      <c r="I32" s="233"/>
      <c r="J32" s="233"/>
      <c r="K32" s="233"/>
      <c r="L32" s="233"/>
      <c r="M32" s="234"/>
      <c r="N32" s="234"/>
      <c r="O32" s="235"/>
      <c r="P32" s="235"/>
    </row>
    <row r="33" spans="2:16" s="58" customFormat="1" ht="18.75" customHeight="1">
      <c r="B33" s="233" t="s">
        <v>165</v>
      </c>
      <c r="C33" s="233"/>
      <c r="D33" s="233"/>
      <c r="E33" s="233"/>
      <c r="F33" s="233"/>
      <c r="G33" s="233"/>
      <c r="H33" s="233"/>
      <c r="I33" s="233"/>
      <c r="J33" s="233"/>
      <c r="K33" s="233"/>
      <c r="L33" s="236"/>
      <c r="M33" s="235"/>
      <c r="N33" s="234"/>
      <c r="O33" s="234"/>
      <c r="P33" s="235"/>
    </row>
    <row r="34" spans="2:16" s="58" customFormat="1" ht="18.75" customHeight="1">
      <c r="B34" s="233" t="s">
        <v>95</v>
      </c>
      <c r="C34" s="233"/>
      <c r="D34" s="233"/>
      <c r="E34" s="233"/>
      <c r="F34" s="233"/>
      <c r="G34" s="233"/>
      <c r="H34" s="233"/>
      <c r="I34" s="233"/>
      <c r="J34" s="233"/>
      <c r="K34" s="233"/>
      <c r="L34" s="236"/>
      <c r="M34" s="235"/>
      <c r="N34" s="234"/>
      <c r="O34" s="234"/>
      <c r="P34" s="235"/>
    </row>
    <row r="35" spans="2:16" s="58" customFormat="1" ht="18.75" customHeight="1">
      <c r="B35" s="233" t="s">
        <v>116</v>
      </c>
      <c r="C35" s="237"/>
      <c r="D35" s="237"/>
      <c r="E35" s="237"/>
      <c r="F35" s="237"/>
      <c r="G35" s="237"/>
      <c r="H35" s="237"/>
      <c r="I35" s="237"/>
      <c r="J35" s="237"/>
      <c r="K35" s="597"/>
      <c r="L35" s="597"/>
      <c r="M35" s="62"/>
      <c r="N35" s="238"/>
      <c r="O35" s="62"/>
      <c r="P35" s="239"/>
    </row>
    <row r="36" spans="2:16" s="58" customFormat="1" ht="18.75" customHeight="1">
      <c r="B36" s="233" t="s">
        <v>199</v>
      </c>
      <c r="C36" s="237"/>
      <c r="D36" s="237"/>
      <c r="E36" s="237"/>
      <c r="F36" s="237"/>
      <c r="G36" s="237"/>
      <c r="H36" s="240"/>
      <c r="I36" s="240"/>
      <c r="J36" s="240"/>
      <c r="K36" s="597"/>
      <c r="L36" s="597"/>
      <c r="M36" s="62"/>
      <c r="N36" s="241"/>
      <c r="O36" s="65"/>
      <c r="P36" s="239"/>
    </row>
    <row r="37" spans="2:16" s="58" customFormat="1" ht="18.75" customHeight="1">
      <c r="B37" s="242" t="s">
        <v>72</v>
      </c>
      <c r="C37" s="243" t="s">
        <v>127</v>
      </c>
      <c r="D37" s="243"/>
      <c r="E37" s="243"/>
      <c r="F37" s="243"/>
      <c r="G37" s="243"/>
      <c r="H37" s="243"/>
      <c r="I37" s="243"/>
      <c r="J37" s="244"/>
      <c r="K37" s="244"/>
      <c r="L37" s="245"/>
      <c r="M37" s="62"/>
      <c r="N37" s="241"/>
      <c r="O37" s="65"/>
      <c r="P37" s="239"/>
    </row>
    <row r="38" spans="2:16" s="58" customFormat="1" ht="18.75" customHeight="1">
      <c r="B38" s="246" t="s">
        <v>73</v>
      </c>
      <c r="C38" s="247" t="s">
        <v>74</v>
      </c>
      <c r="D38" s="247"/>
      <c r="E38" s="247"/>
      <c r="F38" s="247"/>
      <c r="G38" s="247"/>
      <c r="H38" s="247"/>
      <c r="I38" s="247"/>
      <c r="J38" s="247"/>
      <c r="K38" s="244"/>
      <c r="L38" s="248"/>
      <c r="M38" s="249"/>
      <c r="N38" s="249"/>
      <c r="O38" s="67"/>
      <c r="P38" s="249"/>
    </row>
    <row r="39" spans="2:16" s="58" customFormat="1" ht="18.75" customHeight="1">
      <c r="B39" s="246" t="s">
        <v>75</v>
      </c>
      <c r="C39" s="236" t="s">
        <v>128</v>
      </c>
      <c r="D39" s="235"/>
      <c r="E39" s="235"/>
      <c r="F39" s="235"/>
      <c r="G39" s="235"/>
      <c r="H39" s="235"/>
      <c r="I39" s="235"/>
      <c r="J39" s="235"/>
      <c r="K39" s="244"/>
      <c r="L39" s="240"/>
      <c r="M39" s="249"/>
      <c r="N39" s="249"/>
      <c r="O39" s="67"/>
      <c r="P39" s="249"/>
    </row>
    <row r="40" spans="2:16" s="58" customFormat="1" ht="18.75" customHeight="1">
      <c r="B40" s="246" t="s">
        <v>76</v>
      </c>
      <c r="C40" s="236" t="s">
        <v>129</v>
      </c>
      <c r="D40" s="236"/>
      <c r="E40" s="236"/>
      <c r="F40" s="236"/>
      <c r="G40" s="236"/>
      <c r="H40" s="236"/>
      <c r="I40" s="236"/>
      <c r="J40" s="236"/>
      <c r="K40" s="244"/>
      <c r="L40" s="240"/>
      <c r="M40" s="249"/>
      <c r="N40" s="249"/>
      <c r="O40" s="67"/>
      <c r="P40" s="249"/>
    </row>
    <row r="41" spans="2:16" s="58" customFormat="1" ht="18.75" customHeight="1">
      <c r="B41" s="246" t="s">
        <v>188</v>
      </c>
      <c r="C41" s="250" t="s">
        <v>495</v>
      </c>
      <c r="D41" s="250"/>
      <c r="E41" s="250"/>
      <c r="F41" s="236"/>
      <c r="G41" s="236"/>
      <c r="H41" s="236"/>
      <c r="I41" s="236"/>
      <c r="J41" s="236"/>
      <c r="K41" s="236"/>
      <c r="L41" s="240"/>
      <c r="M41" s="249"/>
      <c r="N41" s="249"/>
      <c r="O41" s="67"/>
      <c r="P41" s="249"/>
    </row>
    <row r="42" spans="2:16" s="58" customFormat="1" ht="18.75" customHeight="1">
      <c r="B42" s="242" t="s">
        <v>137</v>
      </c>
      <c r="C42" s="559" t="s">
        <v>130</v>
      </c>
      <c r="D42" s="559"/>
      <c r="E42" s="559"/>
      <c r="F42" s="559"/>
      <c r="G42" s="559"/>
      <c r="H42" s="559"/>
      <c r="I42" s="559"/>
      <c r="J42" s="559"/>
      <c r="K42" s="559"/>
      <c r="L42" s="240"/>
      <c r="M42" s="249"/>
      <c r="N42" s="249"/>
      <c r="O42" s="67"/>
      <c r="P42" s="249"/>
    </row>
    <row r="43" spans="2:16" ht="18.75" customHeight="1">
      <c r="B43" s="251"/>
      <c r="C43" s="240" t="s">
        <v>131</v>
      </c>
      <c r="D43" s="240"/>
      <c r="E43" s="240"/>
      <c r="F43" s="240"/>
      <c r="G43" s="240"/>
      <c r="H43" s="240"/>
      <c r="I43" s="240"/>
      <c r="J43" s="240"/>
      <c r="K43" s="240"/>
      <c r="L43" s="252"/>
      <c r="M43" s="253"/>
      <c r="N43" s="253"/>
      <c r="O43" s="36"/>
      <c r="P43" s="253"/>
    </row>
    <row r="44" spans="2:16" ht="18.75" customHeight="1">
      <c r="B44" s="254" t="s">
        <v>71</v>
      </c>
      <c r="C44" s="255"/>
      <c r="D44" s="255"/>
      <c r="E44" s="255"/>
      <c r="F44" s="255"/>
      <c r="G44" s="255"/>
      <c r="H44" s="256" t="s">
        <v>81</v>
      </c>
      <c r="I44" s="255"/>
      <c r="J44" s="255"/>
      <c r="K44" s="595"/>
      <c r="L44" s="596"/>
      <c r="M44" s="253"/>
      <c r="N44" s="253"/>
      <c r="O44" s="253"/>
      <c r="P44" s="253"/>
    </row>
    <row r="45" spans="2:16" ht="35.25" customHeight="1">
      <c r="B45" s="257" t="s">
        <v>77</v>
      </c>
      <c r="C45" s="257" t="s">
        <v>78</v>
      </c>
      <c r="D45" s="258" t="s">
        <v>92</v>
      </c>
      <c r="E45" s="257" t="s">
        <v>79</v>
      </c>
      <c r="F45" s="258" t="s">
        <v>93</v>
      </c>
      <c r="G45" s="251"/>
      <c r="H45" s="550" t="s">
        <v>77</v>
      </c>
      <c r="I45" s="552" t="s">
        <v>87</v>
      </c>
      <c r="J45" s="553"/>
      <c r="K45" s="554" t="s">
        <v>496</v>
      </c>
      <c r="L45" s="555"/>
      <c r="M45" s="556" t="s">
        <v>86</v>
      </c>
      <c r="N45" s="556" t="s">
        <v>88</v>
      </c>
      <c r="O45" s="548" t="s">
        <v>89</v>
      </c>
      <c r="P45" s="549"/>
    </row>
    <row r="46" spans="2:16" ht="35.25" customHeight="1">
      <c r="B46" s="259" t="s">
        <v>80</v>
      </c>
      <c r="C46" s="195" t="str">
        <f>IF(事業計画書!C46="","",事業計画書!C46)</f>
        <v/>
      </c>
      <c r="D46" s="195">
        <f>IF(事業計画書!D46="","",事業計画書!D46)</f>
        <v>0</v>
      </c>
      <c r="E46" s="195" t="str">
        <f>IF(事業計画書!E46="","",事業計画書!E46)</f>
        <v/>
      </c>
      <c r="F46" s="195" t="str">
        <f>IF(事業計画書!F46="","",事業計画書!F46)</f>
        <v/>
      </c>
      <c r="G46" s="252"/>
      <c r="H46" s="551"/>
      <c r="I46" s="260" t="s">
        <v>83</v>
      </c>
      <c r="J46" s="260" t="s">
        <v>84</v>
      </c>
      <c r="K46" s="260" t="s">
        <v>83</v>
      </c>
      <c r="L46" s="260" t="s">
        <v>84</v>
      </c>
      <c r="M46" s="557"/>
      <c r="N46" s="558"/>
      <c r="O46" s="261" t="s">
        <v>90</v>
      </c>
      <c r="P46" s="261" t="s">
        <v>91</v>
      </c>
    </row>
    <row r="47" spans="2:16" ht="31.5" customHeight="1">
      <c r="B47" s="593" t="s">
        <v>96</v>
      </c>
      <c r="C47" s="594"/>
      <c r="D47" s="594"/>
      <c r="E47" s="594"/>
      <c r="F47" s="594"/>
      <c r="G47" s="252"/>
      <c r="H47" s="259" t="s">
        <v>85</v>
      </c>
      <c r="I47" s="200" t="str">
        <f>IF(事業計画書!I47="","",事業計画書!I47)</f>
        <v/>
      </c>
      <c r="J47" s="200" t="str">
        <f>IF(事業計画書!J47="","",事業計画書!J47)</f>
        <v/>
      </c>
      <c r="K47" s="200" t="str">
        <f>IF(事業計画書!K47="","",事業計画書!K47)</f>
        <v/>
      </c>
      <c r="L47" s="200" t="str">
        <f>IF(事業計画書!L47="","",事業計画書!L47)</f>
        <v/>
      </c>
      <c r="M47" s="200" t="str">
        <f>IF(事業計画書!M47="","",事業計画書!M47)</f>
        <v/>
      </c>
      <c r="N47" s="200" t="str">
        <f>IF(事業計画書!N47="","",事業計画書!N47)</f>
        <v/>
      </c>
      <c r="O47" s="200" t="str">
        <f>IF(事業計画書!O47="","",事業計画書!O47)</f>
        <v/>
      </c>
      <c r="P47" s="200" t="str">
        <f>IF(事業計画書!P47="","",事業計画書!P47)</f>
        <v/>
      </c>
    </row>
    <row r="48" spans="2:16" ht="18.75" customHeight="1">
      <c r="B48" s="262"/>
      <c r="C48" s="252"/>
      <c r="D48" s="252"/>
      <c r="E48" s="252"/>
      <c r="F48" s="252"/>
      <c r="G48" s="252"/>
      <c r="H48" s="252"/>
      <c r="I48" s="263"/>
      <c r="J48" s="263"/>
      <c r="K48" s="263"/>
      <c r="L48" s="263"/>
      <c r="M48" s="263"/>
      <c r="N48" s="263"/>
      <c r="O48" s="263"/>
      <c r="P48" s="263"/>
    </row>
    <row r="49" spans="1:16" ht="22.5" customHeight="1">
      <c r="B49" s="612" t="s">
        <v>267</v>
      </c>
      <c r="C49" s="613"/>
      <c r="D49" s="613"/>
      <c r="E49" s="613"/>
      <c r="F49" s="613"/>
      <c r="G49" s="613"/>
      <c r="H49" s="613"/>
      <c r="I49" s="613"/>
      <c r="J49" s="613"/>
      <c r="K49" s="613"/>
      <c r="L49" s="613"/>
      <c r="M49" s="613"/>
      <c r="N49" s="613"/>
      <c r="O49" s="613"/>
      <c r="P49" s="613"/>
    </row>
    <row r="50" spans="1:16" ht="26.25" customHeight="1">
      <c r="B50" s="264" t="s">
        <v>97</v>
      </c>
      <c r="C50" s="236"/>
      <c r="D50" s="236"/>
      <c r="E50" s="236"/>
      <c r="F50" s="265"/>
      <c r="G50" s="265"/>
      <c r="H50" s="265"/>
      <c r="I50" s="265"/>
      <c r="J50" s="265"/>
      <c r="K50" s="265"/>
      <c r="L50" s="265"/>
      <c r="M50" s="265"/>
      <c r="N50" s="265"/>
      <c r="O50" s="265"/>
      <c r="P50" s="266" t="s">
        <v>115</v>
      </c>
    </row>
    <row r="51" spans="1:16" ht="18" customHeight="1">
      <c r="B51" s="614" t="s">
        <v>117</v>
      </c>
      <c r="C51" s="615"/>
      <c r="D51" s="616"/>
      <c r="E51" s="614" t="s">
        <v>121</v>
      </c>
      <c r="F51" s="623"/>
      <c r="G51" s="628" t="s">
        <v>82</v>
      </c>
      <c r="H51" s="267"/>
      <c r="I51" s="268"/>
      <c r="J51" s="268"/>
      <c r="K51" s="631" t="s">
        <v>124</v>
      </c>
      <c r="L51" s="633" t="s">
        <v>2</v>
      </c>
      <c r="M51" s="633"/>
      <c r="N51" s="633"/>
      <c r="O51" s="269"/>
      <c r="P51" s="634" t="s">
        <v>3</v>
      </c>
    </row>
    <row r="52" spans="1:16" ht="15" customHeight="1">
      <c r="B52" s="617"/>
      <c r="C52" s="618"/>
      <c r="D52" s="619"/>
      <c r="E52" s="624"/>
      <c r="F52" s="625"/>
      <c r="G52" s="629"/>
      <c r="H52" s="270" t="s">
        <v>4</v>
      </c>
      <c r="I52" s="270" t="s">
        <v>5</v>
      </c>
      <c r="J52" s="270" t="s">
        <v>0</v>
      </c>
      <c r="K52" s="632"/>
      <c r="L52" s="270" t="s">
        <v>6</v>
      </c>
      <c r="M52" s="271" t="s">
        <v>139</v>
      </c>
      <c r="N52" s="270" t="s">
        <v>7</v>
      </c>
      <c r="O52" s="270" t="s">
        <v>1</v>
      </c>
      <c r="P52" s="635"/>
    </row>
    <row r="53" spans="1:16" ht="15" customHeight="1">
      <c r="B53" s="617"/>
      <c r="C53" s="618"/>
      <c r="D53" s="619"/>
      <c r="E53" s="624"/>
      <c r="F53" s="625"/>
      <c r="G53" s="629"/>
      <c r="H53" s="272"/>
      <c r="I53" s="270" t="s">
        <v>9</v>
      </c>
      <c r="J53" s="270"/>
      <c r="K53" s="272" t="s">
        <v>8</v>
      </c>
      <c r="L53" s="270"/>
      <c r="M53" s="273"/>
      <c r="N53" s="636" t="s">
        <v>66</v>
      </c>
      <c r="O53" s="270"/>
      <c r="P53" s="635"/>
    </row>
    <row r="54" spans="1:16" ht="15" customHeight="1">
      <c r="B54" s="620"/>
      <c r="C54" s="621"/>
      <c r="D54" s="622"/>
      <c r="E54" s="626"/>
      <c r="F54" s="627"/>
      <c r="G54" s="630"/>
      <c r="H54" s="274" t="s">
        <v>10</v>
      </c>
      <c r="I54" s="275" t="s">
        <v>63</v>
      </c>
      <c r="J54" s="276" t="s">
        <v>64</v>
      </c>
      <c r="K54" s="277" t="s">
        <v>69</v>
      </c>
      <c r="L54" s="276" t="s">
        <v>65</v>
      </c>
      <c r="M54" s="276" t="s">
        <v>140</v>
      </c>
      <c r="N54" s="637"/>
      <c r="O54" s="276" t="s">
        <v>67</v>
      </c>
      <c r="P54" s="276" t="s">
        <v>11</v>
      </c>
    </row>
    <row r="55" spans="1:16" ht="38.25" customHeight="1">
      <c r="A55" s="73">
        <v>1</v>
      </c>
      <c r="B55" s="579">
        <f ca="1">IFERROR(INDIRECT("職員派遣の内訳1"&amp;$A$9&amp;"！$B$4"),"")</f>
        <v>0</v>
      </c>
      <c r="C55" s="598">
        <f t="shared" ref="C55:F59" ca="1" si="8">IFERROR(INDIRECT("内訳"&amp;$A55&amp;"！$C$18"),"")</f>
        <v>0</v>
      </c>
      <c r="D55" s="599">
        <f t="shared" ca="1" si="8"/>
        <v>0</v>
      </c>
      <c r="E55" s="579">
        <f ca="1">IFERROR(INDIRECT("職員派遣の内訳1"&amp;$A$9&amp;"！$D$4"),"")</f>
        <v>0</v>
      </c>
      <c r="F55" s="638">
        <f t="shared" ca="1" si="8"/>
        <v>0</v>
      </c>
      <c r="G55" s="232" t="str">
        <f>IF(事業計画書!G55="","",事業計画書!G55)</f>
        <v/>
      </c>
      <c r="H55" s="210">
        <f ca="1">IFERROR(INDIRECT("職員派遣の内訳1"&amp;$A$9&amp;"！$C$14"),"")</f>
        <v>0</v>
      </c>
      <c r="I55" s="171" t="str">
        <f>IF(事業計画書!I21="","",事業計画書!I21)</f>
        <v/>
      </c>
      <c r="J55" s="210">
        <f ca="1">IFERROR((H55-I55),0)</f>
        <v>0</v>
      </c>
      <c r="K55" s="211">
        <f ca="1">H55</f>
        <v>0</v>
      </c>
      <c r="L55" s="171">
        <f ca="1">IFERROR(VLOOKUP(E55,削除不可!$C$4:$E$31,3,0),0)</f>
        <v>0</v>
      </c>
      <c r="M55" s="171" t="str">
        <f>IF(事業計画書!M55="","",事業計画書!M55)</f>
        <v/>
      </c>
      <c r="N55" s="171" t="str">
        <f ca="1">IFERROR(L55*M55, "")</f>
        <v/>
      </c>
      <c r="O55" s="171">
        <f ca="1">IFERROR(MIN(J55,K55,N55),0)</f>
        <v>0</v>
      </c>
      <c r="P55" s="171">
        <f ca="1">IFERROR(ROUNDDOWN(O55,-3),0)</f>
        <v>0</v>
      </c>
    </row>
    <row r="56" spans="1:16" ht="38.25" customHeight="1">
      <c r="A56" s="73">
        <v>2</v>
      </c>
      <c r="B56" s="579" t="str">
        <f ca="1">IFERROR(INDIRECT("職員派遣の内訳2"&amp;$A$9&amp;"！$B$4"),"")</f>
        <v/>
      </c>
      <c r="C56" s="598" t="str">
        <f t="shared" ca="1" si="8"/>
        <v/>
      </c>
      <c r="D56" s="599" t="str">
        <f t="shared" ca="1" si="8"/>
        <v/>
      </c>
      <c r="E56" s="579" t="str">
        <f ca="1">IFERROR(INDIRECT("職員派遣の内訳2"&amp;$A$9&amp;"！$D$4"),"")</f>
        <v/>
      </c>
      <c r="F56" s="638" t="str">
        <f t="shared" ca="1" si="8"/>
        <v/>
      </c>
      <c r="G56" s="232" t="str">
        <f>IF(事業計画書!G56="","",事業計画書!G56)</f>
        <v/>
      </c>
      <c r="H56" s="210" t="str">
        <f ca="1">IFERROR(INDIRECT("職員派遣の内訳2"&amp;$A$9&amp;"！$C$14"),"")</f>
        <v/>
      </c>
      <c r="I56" s="171" t="str">
        <f>IF(事業計画書!I22="","",事業計画書!I22)</f>
        <v/>
      </c>
      <c r="J56" s="210">
        <f ca="1">IFERROR((H56-I56),0)</f>
        <v>0</v>
      </c>
      <c r="K56" s="211" t="str">
        <f ca="1">H56</f>
        <v/>
      </c>
      <c r="L56" s="171">
        <f ca="1">IFERROR(VLOOKUP(E56,削除不可!$C$4:$E$31,3,0),0)</f>
        <v>0</v>
      </c>
      <c r="M56" s="171" t="str">
        <f>IF(事業計画書!M56="","",事業計画書!M56)</f>
        <v/>
      </c>
      <c r="N56" s="171" t="str">
        <f ca="1">IFERROR(L56*M56, "")</f>
        <v/>
      </c>
      <c r="O56" s="171">
        <f ca="1">IFERROR(MIN(J56,K56,N56),0)</f>
        <v>0</v>
      </c>
      <c r="P56" s="171">
        <f ca="1">IFERROR(ROUNDDOWN(O56,-3),0)</f>
        <v>0</v>
      </c>
    </row>
    <row r="57" spans="1:16" ht="38.25" customHeight="1">
      <c r="A57" s="73">
        <v>3</v>
      </c>
      <c r="B57" s="579" t="str">
        <f ca="1">IFERROR(INDIRECT("職員派遣の内訳3"&amp;$A$9&amp;"！$B$4"),"")</f>
        <v/>
      </c>
      <c r="C57" s="598" t="str">
        <f t="shared" ca="1" si="8"/>
        <v/>
      </c>
      <c r="D57" s="599" t="str">
        <f t="shared" ca="1" si="8"/>
        <v/>
      </c>
      <c r="E57" s="579" t="str">
        <f ca="1">IFERROR(INDIRECT("職員派遣の内訳3"&amp;$A$9&amp;"！$D$4"),"")</f>
        <v/>
      </c>
      <c r="F57" s="638" t="str">
        <f t="shared" ca="1" si="8"/>
        <v/>
      </c>
      <c r="G57" s="232" t="str">
        <f>IF(事業計画書!G57="","",事業計画書!G57)</f>
        <v/>
      </c>
      <c r="H57" s="210" t="str">
        <f ca="1">IFERROR(INDIRECT("職員派遣の内訳3"&amp;$A$9&amp;"！$C$14"),"")</f>
        <v/>
      </c>
      <c r="I57" s="171" t="str">
        <f>IF(事業計画書!I23="","",事業計画書!I23)</f>
        <v/>
      </c>
      <c r="J57" s="210">
        <f ca="1">IFERROR((H57-I57),0)</f>
        <v>0</v>
      </c>
      <c r="K57" s="211" t="str">
        <f ca="1">H57</f>
        <v/>
      </c>
      <c r="L57" s="171">
        <f ca="1">IFERROR(VLOOKUP(E57,削除不可!$C$4:$E$31,3,0),0)</f>
        <v>0</v>
      </c>
      <c r="M57" s="171" t="str">
        <f>IF(事業計画書!M57="","",事業計画書!M57)</f>
        <v/>
      </c>
      <c r="N57" s="171" t="str">
        <f ca="1">IFERROR(L57*M57, "")</f>
        <v/>
      </c>
      <c r="O57" s="171">
        <f ca="1">IFERROR(MIN(J57,K57,N57),0)</f>
        <v>0</v>
      </c>
      <c r="P57" s="171">
        <f ca="1">IFERROR(ROUNDDOWN(O57,-3),0)</f>
        <v>0</v>
      </c>
    </row>
    <row r="58" spans="1:16" ht="38.25" customHeight="1">
      <c r="A58" s="73">
        <v>4</v>
      </c>
      <c r="B58" s="579" t="str">
        <f ca="1">IFERROR(INDIRECT("職員派遣の内訳4"&amp;$A$9&amp;"！$B$4"),"")</f>
        <v/>
      </c>
      <c r="C58" s="598" t="str">
        <f t="shared" ca="1" si="8"/>
        <v/>
      </c>
      <c r="D58" s="599" t="str">
        <f t="shared" ca="1" si="8"/>
        <v/>
      </c>
      <c r="E58" s="579" t="str">
        <f ca="1">IFERROR(INDIRECT("職員派遣の内訳4"&amp;$A$9&amp;"！$D$4"),"")</f>
        <v/>
      </c>
      <c r="F58" s="638" t="str">
        <f t="shared" ca="1" si="8"/>
        <v/>
      </c>
      <c r="G58" s="232" t="str">
        <f>IF(事業計画書!G58="","",事業計画書!G58)</f>
        <v/>
      </c>
      <c r="H58" s="210" t="str">
        <f ca="1">IFERROR(INDIRECT("職員派遣の内訳4"&amp;$A$9&amp;"！$C$14"),"")</f>
        <v/>
      </c>
      <c r="I58" s="171" t="str">
        <f>IF(事業計画書!I24="","",事業計画書!I24)</f>
        <v/>
      </c>
      <c r="J58" s="210">
        <f ca="1">IFERROR((H58-I58),0)</f>
        <v>0</v>
      </c>
      <c r="K58" s="211" t="str">
        <f ca="1">H58</f>
        <v/>
      </c>
      <c r="L58" s="171">
        <f ca="1">IFERROR(VLOOKUP(E58,削除不可!$C$4:$E$31,3,0),0)</f>
        <v>0</v>
      </c>
      <c r="M58" s="171" t="str">
        <f>IF(事業計画書!M58="","",事業計画書!M58)</f>
        <v/>
      </c>
      <c r="N58" s="171" t="str">
        <f ca="1">IFERROR(L58*M58, "")</f>
        <v/>
      </c>
      <c r="O58" s="171">
        <f ca="1">IFERROR(MIN(J58,K58,N58),0)</f>
        <v>0</v>
      </c>
      <c r="P58" s="171">
        <f ca="1">IFERROR(ROUNDDOWN(O58,-3),0)</f>
        <v>0</v>
      </c>
    </row>
    <row r="59" spans="1:16" ht="38.25" customHeight="1">
      <c r="A59" s="73">
        <v>5</v>
      </c>
      <c r="B59" s="579" t="str">
        <f ca="1">IFERROR(INDIRECT("職員派遣の内訳5"&amp;$A$9&amp;"！$B$4"),"")</f>
        <v/>
      </c>
      <c r="C59" s="598" t="str">
        <f t="shared" ca="1" si="8"/>
        <v/>
      </c>
      <c r="D59" s="599" t="str">
        <f t="shared" ca="1" si="8"/>
        <v/>
      </c>
      <c r="E59" s="579" t="str">
        <f ca="1">IFERROR(INDIRECT("職員派遣の内訳5"&amp;$A$9&amp;"！$D$4"),"")</f>
        <v/>
      </c>
      <c r="F59" s="638" t="str">
        <f t="shared" ca="1" si="8"/>
        <v/>
      </c>
      <c r="G59" s="232" t="str">
        <f>IF(事業計画書!G59="","",事業計画書!G59)</f>
        <v/>
      </c>
      <c r="H59" s="210" t="str">
        <f ca="1">IFERROR(INDIRECT("職員派遣の内5"&amp;$A$9&amp;"！$C$14"),"")</f>
        <v/>
      </c>
      <c r="I59" s="171" t="str">
        <f>IF(事業計画書!I25="","",事業計画書!I25)</f>
        <v/>
      </c>
      <c r="J59" s="210">
        <f ca="1">IFERROR((H59-I59),0)</f>
        <v>0</v>
      </c>
      <c r="K59" s="211" t="str">
        <f ca="1">H59</f>
        <v/>
      </c>
      <c r="L59" s="171">
        <f ca="1">IFERROR(VLOOKUP(E59,削除不可!$C$4:$E$31,3,0),0)</f>
        <v>0</v>
      </c>
      <c r="M59" s="171" t="str">
        <f>IF(事業計画書!M59="","",事業計画書!M59)</f>
        <v/>
      </c>
      <c r="N59" s="171" t="str">
        <f ca="1">IFERROR(L59*M59, "")</f>
        <v/>
      </c>
      <c r="O59" s="171">
        <f ca="1">IFERROR(MIN(J59,K59,N59),0)</f>
        <v>0</v>
      </c>
      <c r="P59" s="171">
        <f ca="1">IFERROR(ROUNDDOWN(O59,-3),0)</f>
        <v>0</v>
      </c>
    </row>
    <row r="60" spans="1:16" ht="38.25" customHeight="1">
      <c r="A60" s="73"/>
      <c r="B60" s="600" t="s">
        <v>94</v>
      </c>
      <c r="C60" s="601"/>
      <c r="D60" s="601"/>
      <c r="E60" s="601"/>
      <c r="F60" s="601"/>
      <c r="G60" s="639"/>
      <c r="H60" s="138">
        <f ca="1">SUM(H55:H59)</f>
        <v>0</v>
      </c>
      <c r="I60" s="200">
        <f>SUM(I55:I59)</f>
        <v>0</v>
      </c>
      <c r="J60" s="138">
        <f ca="1">SUM(J55:J59)</f>
        <v>0</v>
      </c>
      <c r="K60" s="200">
        <f ca="1">SUM(K55:K59)</f>
        <v>0</v>
      </c>
      <c r="L60" s="602"/>
      <c r="M60" s="603"/>
      <c r="N60" s="200">
        <f ca="1">SUM(N55:N59)</f>
        <v>0</v>
      </c>
      <c r="O60" s="200">
        <f ca="1">SUM(O55:O59)</f>
        <v>0</v>
      </c>
      <c r="P60" s="200">
        <f ca="1">SUM(P55:P59)</f>
        <v>0</v>
      </c>
    </row>
    <row r="61" spans="1:16" s="58" customFormat="1" ht="18.75" customHeight="1">
      <c r="B61" s="278" t="s">
        <v>114</v>
      </c>
      <c r="C61" s="233"/>
      <c r="D61" s="233"/>
      <c r="E61" s="233"/>
      <c r="F61" s="233"/>
      <c r="G61" s="233"/>
      <c r="H61" s="233"/>
      <c r="I61" s="233"/>
      <c r="J61" s="233"/>
      <c r="K61" s="233"/>
      <c r="L61" s="233"/>
      <c r="M61" s="234"/>
      <c r="N61" s="234"/>
      <c r="O61" s="235"/>
      <c r="P61" s="235"/>
    </row>
    <row r="62" spans="1:16" s="58" customFormat="1" ht="18.75" customHeight="1">
      <c r="B62" s="233" t="s">
        <v>122</v>
      </c>
      <c r="C62" s="233"/>
      <c r="D62" s="233"/>
      <c r="E62" s="233"/>
      <c r="F62" s="233"/>
      <c r="G62" s="233"/>
      <c r="H62" s="233"/>
      <c r="I62" s="233"/>
      <c r="J62" s="233"/>
      <c r="K62" s="233"/>
      <c r="L62" s="233"/>
      <c r="M62" s="234"/>
      <c r="N62" s="234"/>
      <c r="O62" s="235"/>
      <c r="P62" s="235"/>
    </row>
    <row r="63" spans="1:16" s="58" customFormat="1" ht="18.75" customHeight="1">
      <c r="B63" s="233" t="s">
        <v>166</v>
      </c>
      <c r="C63" s="233"/>
      <c r="D63" s="233"/>
      <c r="E63" s="233"/>
      <c r="F63" s="233"/>
      <c r="G63" s="233"/>
      <c r="H63" s="233"/>
      <c r="I63" s="233"/>
      <c r="J63" s="233"/>
      <c r="K63" s="233"/>
      <c r="L63" s="236"/>
      <c r="M63" s="235"/>
      <c r="N63" s="234"/>
      <c r="O63" s="234"/>
      <c r="P63" s="235"/>
    </row>
    <row r="64" spans="1:16" s="58" customFormat="1" ht="18.75" customHeight="1">
      <c r="B64" s="233" t="s">
        <v>95</v>
      </c>
      <c r="C64" s="233"/>
      <c r="D64" s="233"/>
      <c r="E64" s="233"/>
      <c r="F64" s="233"/>
      <c r="G64" s="233"/>
      <c r="H64" s="233"/>
      <c r="I64" s="233"/>
      <c r="J64" s="233"/>
      <c r="K64" s="233"/>
      <c r="L64" s="236"/>
      <c r="M64" s="235"/>
      <c r="N64" s="234"/>
      <c r="O64" s="234"/>
      <c r="P64" s="235"/>
    </row>
    <row r="65" spans="2:16" s="58" customFormat="1" ht="18.75" customHeight="1">
      <c r="B65" s="233" t="s">
        <v>116</v>
      </c>
      <c r="C65" s="237"/>
      <c r="D65" s="237"/>
      <c r="E65" s="237"/>
      <c r="F65" s="237"/>
      <c r="G65" s="237"/>
      <c r="H65" s="237"/>
      <c r="I65" s="237"/>
      <c r="J65" s="237"/>
      <c r="K65" s="597"/>
      <c r="L65" s="597"/>
      <c r="M65" s="62"/>
      <c r="N65" s="238"/>
      <c r="O65" s="62"/>
      <c r="P65" s="239"/>
    </row>
    <row r="66" spans="2:16" s="58" customFormat="1" ht="18.75" customHeight="1">
      <c r="B66" s="233" t="s">
        <v>138</v>
      </c>
      <c r="C66" s="237"/>
      <c r="D66" s="237"/>
      <c r="E66" s="237"/>
      <c r="F66" s="237"/>
      <c r="G66" s="237"/>
      <c r="H66" s="240"/>
      <c r="I66" s="240"/>
      <c r="J66" s="240"/>
      <c r="K66" s="597"/>
      <c r="L66" s="597"/>
      <c r="M66" s="62"/>
      <c r="N66" s="241"/>
      <c r="O66" s="65"/>
      <c r="P66" s="239"/>
    </row>
    <row r="67" spans="2:16" s="58" customFormat="1" ht="18.75" customHeight="1">
      <c r="B67" s="242" t="s">
        <v>72</v>
      </c>
      <c r="C67" s="243" t="s">
        <v>136</v>
      </c>
      <c r="D67" s="243"/>
      <c r="E67" s="243"/>
      <c r="F67" s="243"/>
      <c r="G67" s="243"/>
      <c r="H67" s="243"/>
      <c r="I67" s="243"/>
      <c r="J67" s="244"/>
      <c r="K67" s="244"/>
      <c r="L67" s="245"/>
      <c r="M67" s="62"/>
      <c r="N67" s="241"/>
      <c r="O67" s="65"/>
      <c r="P67" s="239"/>
    </row>
    <row r="68" spans="2:16" s="58" customFormat="1" ht="18.75" customHeight="1">
      <c r="B68" s="246" t="s">
        <v>73</v>
      </c>
      <c r="C68" s="247" t="s">
        <v>135</v>
      </c>
      <c r="D68" s="247"/>
      <c r="E68" s="247"/>
      <c r="F68" s="247"/>
      <c r="G68" s="247"/>
      <c r="H68" s="247"/>
      <c r="I68" s="247"/>
      <c r="J68" s="247"/>
      <c r="K68" s="244"/>
      <c r="L68" s="248"/>
      <c r="M68" s="249"/>
      <c r="N68" s="249"/>
      <c r="O68" s="67"/>
      <c r="P68" s="249"/>
    </row>
    <row r="69" spans="2:16" s="58" customFormat="1" ht="18.75" customHeight="1">
      <c r="B69" s="246"/>
      <c r="C69" s="247"/>
      <c r="D69" s="247"/>
      <c r="E69" s="247"/>
      <c r="F69" s="247"/>
      <c r="G69" s="247"/>
      <c r="H69" s="247"/>
      <c r="I69" s="247"/>
      <c r="J69" s="247"/>
      <c r="K69" s="244"/>
      <c r="L69" s="240"/>
      <c r="M69" s="249"/>
      <c r="N69" s="249"/>
      <c r="O69" s="67"/>
      <c r="P69" s="249"/>
    </row>
    <row r="70" spans="2:16" s="58" customFormat="1" ht="18.75" customHeight="1">
      <c r="B70" s="246"/>
      <c r="C70" s="247"/>
      <c r="D70" s="247"/>
      <c r="E70" s="247"/>
      <c r="F70" s="247"/>
      <c r="G70" s="247"/>
      <c r="H70" s="247"/>
      <c r="I70" s="247"/>
      <c r="J70" s="247"/>
      <c r="K70" s="247"/>
      <c r="L70" s="240"/>
      <c r="M70" s="249"/>
      <c r="N70" s="249"/>
      <c r="O70" s="67"/>
      <c r="P70" s="249"/>
    </row>
    <row r="71" spans="2:16" s="58" customFormat="1" ht="18.75" customHeight="1">
      <c r="B71" s="236"/>
      <c r="C71" s="240"/>
      <c r="D71" s="240"/>
      <c r="E71" s="240"/>
      <c r="F71" s="240"/>
      <c r="G71" s="240"/>
      <c r="H71" s="240"/>
      <c r="I71" s="240"/>
      <c r="J71" s="240"/>
      <c r="K71" s="240"/>
      <c r="L71" s="240"/>
      <c r="M71" s="249"/>
      <c r="N71" s="249"/>
      <c r="O71" s="67"/>
      <c r="P71" s="249"/>
    </row>
    <row r="72" spans="2:16" ht="18.75" customHeight="1">
      <c r="B72" s="251"/>
      <c r="C72" s="252"/>
      <c r="D72" s="252"/>
      <c r="E72" s="252"/>
      <c r="F72" s="252"/>
      <c r="G72" s="252"/>
      <c r="H72" s="252"/>
      <c r="I72" s="252"/>
      <c r="J72" s="252"/>
      <c r="K72" s="252"/>
      <c r="L72" s="252"/>
      <c r="M72" s="253"/>
      <c r="N72" s="253"/>
      <c r="O72" s="36"/>
      <c r="P72" s="253"/>
    </row>
    <row r="73" spans="2:16" ht="18.75" customHeight="1">
      <c r="B73" s="254" t="s">
        <v>105</v>
      </c>
      <c r="C73" s="255"/>
      <c r="D73" s="255"/>
      <c r="E73" s="255"/>
      <c r="F73" s="255"/>
      <c r="G73" s="255"/>
      <c r="H73" s="256" t="s">
        <v>104</v>
      </c>
      <c r="I73" s="255"/>
      <c r="J73" s="255"/>
      <c r="K73" s="595"/>
      <c r="L73" s="596"/>
      <c r="M73" s="253"/>
      <c r="N73" s="253"/>
      <c r="O73" s="253"/>
      <c r="P73" s="253"/>
    </row>
    <row r="74" spans="2:16" ht="35.25" customHeight="1">
      <c r="B74" s="257" t="s">
        <v>68</v>
      </c>
      <c r="C74" s="257" t="s">
        <v>100</v>
      </c>
      <c r="D74" s="258" t="s">
        <v>101</v>
      </c>
      <c r="E74" s="257" t="s">
        <v>103</v>
      </c>
      <c r="F74" s="258" t="s">
        <v>106</v>
      </c>
      <c r="G74" s="251"/>
      <c r="H74" s="550" t="s">
        <v>68</v>
      </c>
      <c r="I74" s="552" t="s">
        <v>110</v>
      </c>
      <c r="J74" s="553"/>
      <c r="K74" s="554" t="s">
        <v>111</v>
      </c>
      <c r="L74" s="555"/>
      <c r="M74" s="554" t="s">
        <v>112</v>
      </c>
      <c r="N74" s="555"/>
      <c r="O74" s="640"/>
      <c r="P74" s="641"/>
    </row>
    <row r="75" spans="2:16" ht="35.25" customHeight="1">
      <c r="B75" s="259" t="s">
        <v>102</v>
      </c>
      <c r="C75" s="171" t="str">
        <f>IF(事業計画書!C75="","",事業計画書!C75)</f>
        <v/>
      </c>
      <c r="D75" s="171" t="str">
        <f>IF(事業計画書!D75="","",事業計画書!D75)</f>
        <v/>
      </c>
      <c r="E75" s="171" t="str">
        <f>IF(事業計画書!E75="","",事業計画書!E75)</f>
        <v/>
      </c>
      <c r="F75" s="171" t="str">
        <f>IF(事業計画書!F75="","",事業計画書!F75)</f>
        <v/>
      </c>
      <c r="G75" s="252"/>
      <c r="H75" s="551"/>
      <c r="I75" s="260" t="s">
        <v>108</v>
      </c>
      <c r="J75" s="260" t="s">
        <v>109</v>
      </c>
      <c r="K75" s="260" t="s">
        <v>108</v>
      </c>
      <c r="L75" s="260" t="s">
        <v>109</v>
      </c>
      <c r="M75" s="260" t="s">
        <v>108</v>
      </c>
      <c r="N75" s="260" t="s">
        <v>109</v>
      </c>
      <c r="O75" s="279"/>
      <c r="P75" s="279"/>
    </row>
    <row r="76" spans="2:16" ht="31.5" customHeight="1">
      <c r="B76" s="642"/>
      <c r="C76" s="643"/>
      <c r="D76" s="643"/>
      <c r="E76" s="643"/>
      <c r="F76" s="643"/>
      <c r="G76" s="252"/>
      <c r="H76" s="259" t="s">
        <v>107</v>
      </c>
      <c r="I76" s="200" t="str">
        <f>IF(事業計画書!I76="","",#REF!)</f>
        <v/>
      </c>
      <c r="J76" s="200" t="str">
        <f>IF(事業計画書!J76="","",#REF!)</f>
        <v/>
      </c>
      <c r="K76" s="200" t="str">
        <f>IF(事業計画書!K76="","",#REF!)</f>
        <v/>
      </c>
      <c r="L76" s="200" t="str">
        <f>IF(事業計画書!L76="","",#REF!)</f>
        <v/>
      </c>
      <c r="M76" s="200" t="str">
        <f>IF(事業計画書!M76="","",#REF!)</f>
        <v/>
      </c>
      <c r="N76" s="200" t="str">
        <f>IF(事業計画書!N76="","",#REF!)</f>
        <v/>
      </c>
      <c r="O76" s="252"/>
      <c r="P76" s="252"/>
    </row>
  </sheetData>
  <mergeCells count="89">
    <mergeCell ref="O74:P74"/>
    <mergeCell ref="B76:F76"/>
    <mergeCell ref="L60:M60"/>
    <mergeCell ref="K65:L65"/>
    <mergeCell ref="K66:L66"/>
    <mergeCell ref="K73:L73"/>
    <mergeCell ref="H74:H75"/>
    <mergeCell ref="I74:J74"/>
    <mergeCell ref="K74:L74"/>
    <mergeCell ref="M74:N74"/>
    <mergeCell ref="B58:D58"/>
    <mergeCell ref="E58:F58"/>
    <mergeCell ref="B59:D59"/>
    <mergeCell ref="E59:F59"/>
    <mergeCell ref="B60:G60"/>
    <mergeCell ref="B55:D55"/>
    <mergeCell ref="E55:F55"/>
    <mergeCell ref="B56:D56"/>
    <mergeCell ref="E56:F56"/>
    <mergeCell ref="B57:D57"/>
    <mergeCell ref="E57:F57"/>
    <mergeCell ref="B49:P49"/>
    <mergeCell ref="B51:D54"/>
    <mergeCell ref="E51:F54"/>
    <mergeCell ref="G51:G54"/>
    <mergeCell ref="K51:K52"/>
    <mergeCell ref="L51:N51"/>
    <mergeCell ref="P51:P53"/>
    <mergeCell ref="N53:N54"/>
    <mergeCell ref="B8:B13"/>
    <mergeCell ref="D8:K8"/>
    <mergeCell ref="D9:K9"/>
    <mergeCell ref="C10:C11"/>
    <mergeCell ref="D11:K11"/>
    <mergeCell ref="E12:G12"/>
    <mergeCell ref="I12:K12"/>
    <mergeCell ref="E13:G13"/>
    <mergeCell ref="I13:K13"/>
    <mergeCell ref="A14:A20"/>
    <mergeCell ref="B31:P31"/>
    <mergeCell ref="B17:D20"/>
    <mergeCell ref="B21:D21"/>
    <mergeCell ref="B26:D26"/>
    <mergeCell ref="B27:D27"/>
    <mergeCell ref="B28:D28"/>
    <mergeCell ref="B22:D22"/>
    <mergeCell ref="B24:D24"/>
    <mergeCell ref="B25:D25"/>
    <mergeCell ref="E22:F22"/>
    <mergeCell ref="B23:D23"/>
    <mergeCell ref="E23:F23"/>
    <mergeCell ref="E24:F24"/>
    <mergeCell ref="E25:F25"/>
    <mergeCell ref="N19:N20"/>
    <mergeCell ref="B47:F47"/>
    <mergeCell ref="K44:L44"/>
    <mergeCell ref="K35:L35"/>
    <mergeCell ref="K36:L36"/>
    <mergeCell ref="B29:D29"/>
    <mergeCell ref="B30:G30"/>
    <mergeCell ref="E29:F29"/>
    <mergeCell ref="L30:M30"/>
    <mergeCell ref="Q17:Q19"/>
    <mergeCell ref="E21:F21"/>
    <mergeCell ref="E26:F26"/>
    <mergeCell ref="E27:F27"/>
    <mergeCell ref="E28:F28"/>
    <mergeCell ref="L17:N17"/>
    <mergeCell ref="K17:K18"/>
    <mergeCell ref="G17:G20"/>
    <mergeCell ref="E17:F20"/>
    <mergeCell ref="H17:H18"/>
    <mergeCell ref="P18:P19"/>
    <mergeCell ref="B2:P2"/>
    <mergeCell ref="B15:P15"/>
    <mergeCell ref="O45:P45"/>
    <mergeCell ref="H45:H46"/>
    <mergeCell ref="I45:J45"/>
    <mergeCell ref="K45:L45"/>
    <mergeCell ref="M45:M46"/>
    <mergeCell ref="N45:N46"/>
    <mergeCell ref="C42:K42"/>
    <mergeCell ref="B3:B7"/>
    <mergeCell ref="D3:K3"/>
    <mergeCell ref="D4:K4"/>
    <mergeCell ref="C5:C6"/>
    <mergeCell ref="D6:K6"/>
    <mergeCell ref="E7:G7"/>
    <mergeCell ref="I7:K7"/>
  </mergeCells>
  <phoneticPr fontId="2"/>
  <hyperlinks>
    <hyperlink ref="R2" location="'使い方（はじめにお読みください）'!A1" display="使い方に戻る"/>
  </hyperlinks>
  <printOptions horizontalCentered="1"/>
  <pageMargins left="0.19685039370078741" right="0.19685039370078741" top="0.59055118110236227" bottom="0.39370078740157483" header="0.51181102362204722" footer="0.35433070866141736"/>
  <pageSetup paperSize="9" scale="54" orientation="landscape" r:id="rId1"/>
  <headerFooter alignWithMargins="0"/>
  <rowBreaks count="1" manualBreakCount="1">
    <brk id="48" min="1" max="1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sheetPr>
  <dimension ref="A1:AJ42"/>
  <sheetViews>
    <sheetView view="pageBreakPreview" zoomScaleNormal="100" zoomScaleSheetLayoutView="100" workbookViewId="0">
      <selection activeCell="AI2" sqref="AI2"/>
    </sheetView>
  </sheetViews>
  <sheetFormatPr defaultColWidth="9" defaultRowHeight="18"/>
  <cols>
    <col min="1" max="34" width="2.33203125" style="152" customWidth="1"/>
    <col min="35" max="35" width="12.6640625" style="152" customWidth="1"/>
    <col min="36" max="47" width="2.33203125" style="152" customWidth="1"/>
    <col min="48" max="16384" width="9" style="152"/>
  </cols>
  <sheetData>
    <row r="1" spans="1:35" ht="18.600000000000001" thickBot="1">
      <c r="A1" s="151" t="s">
        <v>429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row>
    <row r="2" spans="1:35" ht="27" thickBot="1">
      <c r="A2" s="151"/>
      <c r="B2" s="151"/>
      <c r="C2" s="151"/>
      <c r="D2" s="151"/>
      <c r="E2" s="151"/>
      <c r="F2" s="151"/>
      <c r="G2" s="151"/>
      <c r="H2" s="151"/>
      <c r="I2" s="151"/>
      <c r="J2" s="151"/>
      <c r="K2" s="151"/>
      <c r="L2" s="151"/>
      <c r="M2" s="151"/>
      <c r="N2" s="151"/>
      <c r="O2" s="151"/>
      <c r="P2" s="151"/>
      <c r="Q2" s="151"/>
      <c r="R2" s="151"/>
      <c r="S2" s="151"/>
      <c r="T2" s="151"/>
      <c r="U2" s="153"/>
      <c r="V2" s="153"/>
      <c r="W2" s="154"/>
      <c r="X2" s="155" t="s">
        <v>201</v>
      </c>
      <c r="Y2" s="501"/>
      <c r="Z2" s="501"/>
      <c r="AA2" s="156" t="s">
        <v>156</v>
      </c>
      <c r="AB2" s="501"/>
      <c r="AC2" s="501"/>
      <c r="AD2" s="156" t="s">
        <v>157</v>
      </c>
      <c r="AE2" s="501"/>
      <c r="AF2" s="501"/>
      <c r="AG2" s="156" t="s">
        <v>158</v>
      </c>
      <c r="AH2" s="168"/>
      <c r="AI2" s="296" t="s">
        <v>371</v>
      </c>
    </row>
    <row r="3" spans="1:35">
      <c r="A3" s="503" t="s">
        <v>422</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row>
    <row r="4" spans="1:35">
      <c r="A4" s="151" t="s">
        <v>202</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row>
    <row r="5" spans="1:35">
      <c r="A5" s="151" t="s">
        <v>203</v>
      </c>
      <c r="B5" s="151"/>
      <c r="C5" s="151"/>
      <c r="D5" s="151"/>
      <c r="E5" s="151"/>
      <c r="F5" s="151"/>
      <c r="G5" s="151"/>
      <c r="H5" s="151"/>
      <c r="I5" s="151"/>
      <c r="J5" s="151"/>
      <c r="K5" s="151"/>
      <c r="L5" s="151"/>
      <c r="M5" s="151"/>
      <c r="N5" s="151"/>
      <c r="O5" s="151"/>
      <c r="P5" s="151"/>
      <c r="Q5" s="151" t="s">
        <v>204</v>
      </c>
      <c r="R5" s="151"/>
      <c r="S5" s="151"/>
      <c r="T5" s="151"/>
      <c r="U5" s="151"/>
      <c r="V5" s="151"/>
      <c r="W5" s="151"/>
      <c r="X5" s="151"/>
      <c r="Y5" s="151"/>
      <c r="Z5" s="151"/>
      <c r="AA5" s="151"/>
      <c r="AB5" s="151"/>
      <c r="AC5" s="151"/>
      <c r="AD5" s="151"/>
      <c r="AE5" s="151"/>
      <c r="AF5" s="151"/>
      <c r="AG5" s="151"/>
    </row>
    <row r="6" spans="1:35">
      <c r="A6" s="151"/>
      <c r="B6" s="151"/>
      <c r="C6" s="151"/>
      <c r="D6" s="151"/>
      <c r="E6" s="151"/>
      <c r="F6" s="151"/>
      <c r="G6" s="151"/>
      <c r="H6" s="151"/>
      <c r="I6" s="151"/>
      <c r="J6" s="151"/>
      <c r="K6" s="151"/>
      <c r="L6" s="151"/>
      <c r="M6" s="151"/>
      <c r="N6" s="151"/>
      <c r="O6" s="151"/>
      <c r="P6" s="151"/>
      <c r="Q6" s="151"/>
      <c r="R6" s="151" t="s">
        <v>205</v>
      </c>
      <c r="S6" s="151"/>
      <c r="T6" s="151"/>
      <c r="U6" s="504" t="str">
        <f>IF(事業計画書!D6="","",事業計画書!D6)</f>
        <v/>
      </c>
      <c r="V6" s="504"/>
      <c r="W6" s="504"/>
      <c r="X6" s="504"/>
      <c r="Y6" s="504"/>
      <c r="Z6" s="504"/>
      <c r="AA6" s="504"/>
      <c r="AB6" s="504"/>
      <c r="AC6" s="504"/>
      <c r="AD6" s="504"/>
      <c r="AE6" s="504"/>
      <c r="AF6" s="504"/>
      <c r="AG6" s="504"/>
    </row>
    <row r="7" spans="1:35">
      <c r="A7" s="151"/>
      <c r="B7" s="151"/>
      <c r="C7" s="151"/>
      <c r="D7" s="151"/>
      <c r="E7" s="151"/>
      <c r="F7" s="151"/>
      <c r="G7" s="151"/>
      <c r="H7" s="151"/>
      <c r="I7" s="151"/>
      <c r="J7" s="151"/>
      <c r="K7" s="151"/>
      <c r="L7" s="151"/>
      <c r="M7" s="151"/>
      <c r="N7" s="151"/>
      <c r="O7" s="151"/>
      <c r="P7" s="151"/>
      <c r="Q7" s="151"/>
      <c r="R7" s="157" t="s">
        <v>206</v>
      </c>
      <c r="S7" s="151"/>
      <c r="T7" s="151"/>
      <c r="U7" s="504" t="str">
        <f>IF(事業計画書!D4="","",事業計画書!D4)</f>
        <v/>
      </c>
      <c r="V7" s="504"/>
      <c r="W7" s="504"/>
      <c r="X7" s="504"/>
      <c r="Y7" s="504"/>
      <c r="Z7" s="504"/>
      <c r="AA7" s="504"/>
      <c r="AB7" s="504"/>
      <c r="AC7" s="504"/>
      <c r="AD7" s="504"/>
      <c r="AE7" s="504"/>
      <c r="AF7" s="504"/>
      <c r="AG7" s="201" t="s">
        <v>207</v>
      </c>
    </row>
    <row r="8" spans="1:35">
      <c r="A8" s="151"/>
      <c r="B8" s="151"/>
      <c r="C8" s="151"/>
      <c r="D8" s="151"/>
      <c r="E8" s="151"/>
      <c r="F8" s="151"/>
      <c r="G8" s="151"/>
      <c r="H8" s="151"/>
      <c r="I8" s="151"/>
      <c r="J8" s="151"/>
      <c r="K8" s="151"/>
      <c r="L8" s="151"/>
      <c r="M8" s="151"/>
      <c r="N8" s="151"/>
      <c r="O8" s="151"/>
      <c r="P8" s="151"/>
      <c r="Q8" s="151"/>
      <c r="R8" s="151" t="s">
        <v>208</v>
      </c>
      <c r="S8" s="151"/>
      <c r="T8" s="151"/>
      <c r="U8" s="504" t="str">
        <f>CONCATENATE(IF(事業計画書!E7="","",事業計画書!E7),"　",IF(事業計画書!I7="","",事業計画書!I7))</f>
        <v>　</v>
      </c>
      <c r="V8" s="504"/>
      <c r="W8" s="504"/>
      <c r="X8" s="504"/>
      <c r="Y8" s="504"/>
      <c r="Z8" s="504"/>
      <c r="AA8" s="504"/>
      <c r="AB8" s="504"/>
      <c r="AC8" s="504"/>
      <c r="AD8" s="504"/>
      <c r="AE8" s="504"/>
      <c r="AF8" s="504"/>
      <c r="AG8" s="201" t="s">
        <v>207</v>
      </c>
    </row>
    <row r="9" spans="1:35">
      <c r="A9" s="151"/>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row>
    <row r="10" spans="1:35">
      <c r="A10" s="525" t="s">
        <v>414</v>
      </c>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row>
    <row r="11" spans="1:35">
      <c r="A11" s="151" t="s">
        <v>256</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row>
    <row r="12" spans="1:35">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row>
    <row r="13" spans="1:35">
      <c r="A13" s="151" t="s">
        <v>215</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row>
    <row r="14" spans="1:35">
      <c r="A14" s="151" t="s">
        <v>255</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row>
    <row r="15" spans="1:35">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row>
    <row r="16" spans="1:35">
      <c r="A16" s="151" t="s">
        <v>254</v>
      </c>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row>
    <row r="17" spans="1:36">
      <c r="A17" s="151"/>
      <c r="B17" s="151" t="s">
        <v>253</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row>
    <row r="18" spans="1:36" s="166" customFormat="1">
      <c r="A18" s="167"/>
      <c r="B18" s="151" t="s">
        <v>252</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row>
    <row r="19" spans="1:36" s="166" customFormat="1">
      <c r="A19" s="167"/>
      <c r="B19" s="151" t="s">
        <v>251</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row>
    <row r="20" spans="1:36">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row>
    <row r="21" spans="1:36">
      <c r="A21" s="151" t="s">
        <v>250</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row>
    <row r="22" spans="1:36">
      <c r="A22" s="151" t="s">
        <v>249</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row>
    <row r="23" spans="1:36">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row>
    <row r="24" spans="1:36">
      <c r="A24" s="151" t="s">
        <v>248</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row>
    <row r="25" spans="1:36">
      <c r="A25" s="151"/>
      <c r="B25" s="151"/>
      <c r="C25" s="646">
        <f ca="1">収支予算書!E9</f>
        <v>0</v>
      </c>
      <c r="D25" s="646"/>
      <c r="E25" s="646"/>
      <c r="F25" s="646"/>
      <c r="G25" s="646"/>
      <c r="H25" s="646"/>
      <c r="I25" s="151" t="s">
        <v>239</v>
      </c>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row>
    <row r="26" spans="1:36">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row>
    <row r="27" spans="1:36">
      <c r="A27" s="151" t="s">
        <v>247</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row>
    <row r="28" spans="1:36">
      <c r="A28" s="644"/>
      <c r="B28" s="644"/>
      <c r="C28" s="645" t="s">
        <v>417</v>
      </c>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5"/>
      <c r="AH28" s="151"/>
      <c r="AI28" s="151"/>
      <c r="AJ28" s="151"/>
    </row>
    <row r="29" spans="1:36">
      <c r="A29" s="348"/>
      <c r="B29" s="348"/>
      <c r="C29" s="645"/>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151"/>
      <c r="AI29" s="151"/>
      <c r="AJ29" s="151"/>
    </row>
    <row r="30" spans="1:36">
      <c r="A30" s="644"/>
      <c r="B30" s="644"/>
      <c r="C30" s="645" t="s">
        <v>513</v>
      </c>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151"/>
      <c r="AI30" s="151"/>
      <c r="AJ30" s="151"/>
    </row>
    <row r="31" spans="1:36">
      <c r="A31" s="348"/>
      <c r="B31" s="348"/>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c r="AG31" s="645"/>
      <c r="AH31" s="151"/>
      <c r="AI31" s="151"/>
      <c r="AJ31" s="151"/>
    </row>
    <row r="32" spans="1:36">
      <c r="A32" s="348"/>
      <c r="B32" s="348"/>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151"/>
      <c r="AI32" s="151"/>
      <c r="AJ32" s="151"/>
    </row>
    <row r="33" spans="1:33">
      <c r="A33" s="151" t="s">
        <v>234</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row>
    <row r="34" spans="1:33">
      <c r="A34" s="151" t="s">
        <v>330</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row>
    <row r="35" spans="1:33">
      <c r="A35" s="151" t="s">
        <v>369</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row>
    <row r="36" spans="1:33">
      <c r="A36" s="151" t="s">
        <v>331</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row>
    <row r="37" spans="1:33">
      <c r="A37" s="151" t="s">
        <v>332</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row>
    <row r="38" spans="1:33">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row>
    <row r="39" spans="1:33">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row>
    <row r="40" spans="1:33">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row>
    <row r="41" spans="1:33">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row>
    <row r="42" spans="1:33">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row>
  </sheetData>
  <mergeCells count="13">
    <mergeCell ref="A30:B30"/>
    <mergeCell ref="C30:AG31"/>
    <mergeCell ref="Y2:Z2"/>
    <mergeCell ref="AB2:AC2"/>
    <mergeCell ref="AE2:AF2"/>
    <mergeCell ref="A3:AG3"/>
    <mergeCell ref="A10:AG10"/>
    <mergeCell ref="A28:B28"/>
    <mergeCell ref="C28:AG29"/>
    <mergeCell ref="C25:H25"/>
    <mergeCell ref="U6:AG6"/>
    <mergeCell ref="U7:AF7"/>
    <mergeCell ref="U8:AF8"/>
  </mergeCells>
  <phoneticPr fontId="2"/>
  <hyperlinks>
    <hyperlink ref="AI2" location="'使い方（はじめにお読みください）'!A1" display="使い方に戻る"/>
  </hyperlinks>
  <pageMargins left="0.70866141732283472" right="0.51181102362204722"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99060</xdr:colOff>
                    <xdr:row>27</xdr:row>
                    <xdr:rowOff>38100</xdr:rowOff>
                  </from>
                  <to>
                    <xdr:col>1</xdr:col>
                    <xdr:colOff>121920</xdr:colOff>
                    <xdr:row>27</xdr:row>
                    <xdr:rowOff>213360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99060</xdr:colOff>
                    <xdr:row>29</xdr:row>
                    <xdr:rowOff>38100</xdr:rowOff>
                  </from>
                  <to>
                    <xdr:col>1</xdr:col>
                    <xdr:colOff>121920</xdr:colOff>
                    <xdr:row>29</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U28"/>
  <sheetViews>
    <sheetView view="pageBreakPreview" topLeftCell="A7" zoomScale="85" zoomScaleNormal="100" zoomScaleSheetLayoutView="85" workbookViewId="0">
      <selection activeCell="E17" sqref="E17:G17"/>
    </sheetView>
  </sheetViews>
  <sheetFormatPr defaultColWidth="9" defaultRowHeight="13.2"/>
  <cols>
    <col min="1" max="1" width="4" style="126" customWidth="1"/>
    <col min="2" max="4" width="10.77734375" style="126" customWidth="1"/>
    <col min="5" max="10" width="8.109375" style="126" customWidth="1"/>
    <col min="11" max="11" width="3.21875" style="126" customWidth="1"/>
    <col min="12" max="12" width="14" style="126" customWidth="1"/>
    <col min="13" max="16384" width="9" style="126"/>
  </cols>
  <sheetData>
    <row r="1" spans="1:15" ht="14.4">
      <c r="A1" s="127" t="s">
        <v>430</v>
      </c>
      <c r="B1" s="127"/>
      <c r="C1" s="127"/>
      <c r="D1" s="127"/>
      <c r="E1" s="127"/>
      <c r="F1" s="127"/>
      <c r="G1" s="127"/>
      <c r="H1" s="127"/>
      <c r="I1" s="127"/>
      <c r="J1" s="125"/>
      <c r="K1" s="125"/>
    </row>
    <row r="2" spans="1:15" ht="14.4">
      <c r="A2" s="125"/>
      <c r="B2" s="125"/>
      <c r="C2" s="125"/>
      <c r="D2" s="125"/>
      <c r="E2" s="125"/>
      <c r="F2" s="125"/>
      <c r="G2" s="125"/>
      <c r="H2" s="125"/>
      <c r="I2" s="125"/>
      <c r="J2" s="125"/>
      <c r="K2" s="125"/>
    </row>
    <row r="3" spans="1:15" ht="15" thickBot="1">
      <c r="A3" s="125"/>
      <c r="B3" s="125"/>
      <c r="C3" s="125"/>
      <c r="D3" s="125"/>
      <c r="E3" s="125"/>
      <c r="F3" s="125"/>
      <c r="G3" s="125"/>
      <c r="H3" s="125"/>
      <c r="I3" s="125"/>
      <c r="J3" s="125"/>
      <c r="K3" s="125"/>
    </row>
    <row r="4" spans="1:15" s="142" customFormat="1" ht="21.6" thickBot="1">
      <c r="A4" s="526" t="s">
        <v>175</v>
      </c>
      <c r="B4" s="526"/>
      <c r="C4" s="526"/>
      <c r="D4" s="526"/>
      <c r="E4" s="526"/>
      <c r="F4" s="526"/>
      <c r="G4" s="526"/>
      <c r="H4" s="526"/>
      <c r="I4" s="526"/>
      <c r="J4" s="526"/>
      <c r="K4" s="526"/>
      <c r="L4" s="296" t="s">
        <v>371</v>
      </c>
    </row>
    <row r="5" spans="1:15" ht="14.4">
      <c r="A5" s="125"/>
      <c r="B5" s="125"/>
      <c r="C5" s="125"/>
      <c r="D5" s="125"/>
      <c r="E5" s="125"/>
      <c r="F5" s="125"/>
      <c r="G5" s="125"/>
      <c r="H5" s="125"/>
      <c r="I5" s="125"/>
      <c r="J5" s="125"/>
      <c r="K5" s="125"/>
    </row>
    <row r="6" spans="1:15" ht="14.4">
      <c r="A6" s="125"/>
      <c r="B6" s="125"/>
      <c r="C6" s="125"/>
      <c r="D6" s="125"/>
      <c r="E6" s="125"/>
      <c r="F6" s="125"/>
      <c r="G6" s="125"/>
      <c r="H6" s="125"/>
      <c r="I6" s="125"/>
      <c r="J6" s="125"/>
      <c r="K6" s="125"/>
    </row>
    <row r="7" spans="1:15" ht="19.8">
      <c r="A7" s="125">
        <v>1</v>
      </c>
      <c r="B7" s="125" t="s">
        <v>176</v>
      </c>
      <c r="C7" s="125"/>
      <c r="D7" s="125"/>
      <c r="E7" s="125"/>
      <c r="F7" s="125"/>
      <c r="G7" s="125"/>
      <c r="H7" s="125"/>
      <c r="I7" s="125"/>
      <c r="J7" s="128" t="s">
        <v>177</v>
      </c>
      <c r="K7" s="125"/>
      <c r="L7" s="183" t="s">
        <v>307</v>
      </c>
    </row>
    <row r="8" spans="1:15" ht="39.75" customHeight="1">
      <c r="A8" s="125"/>
      <c r="B8" s="527" t="s">
        <v>178</v>
      </c>
      <c r="C8" s="527"/>
      <c r="D8" s="527"/>
      <c r="E8" s="527" t="s">
        <v>179</v>
      </c>
      <c r="F8" s="527"/>
      <c r="G8" s="527"/>
      <c r="H8" s="527" t="s">
        <v>180</v>
      </c>
      <c r="I8" s="527"/>
      <c r="J8" s="527"/>
      <c r="K8" s="125"/>
      <c r="L8" s="528"/>
      <c r="M8" s="528"/>
      <c r="N8" s="528"/>
      <c r="O8" s="528"/>
    </row>
    <row r="9" spans="1:15" ht="39.75" customHeight="1">
      <c r="A9" s="125"/>
      <c r="B9" s="529" t="s">
        <v>257</v>
      </c>
      <c r="C9" s="529"/>
      <c r="D9" s="529"/>
      <c r="E9" s="530">
        <f ca="1">事業計画書!Q30</f>
        <v>0</v>
      </c>
      <c r="F9" s="530"/>
      <c r="G9" s="530"/>
      <c r="H9" s="531"/>
      <c r="I9" s="532"/>
      <c r="J9" s="533"/>
      <c r="K9" s="125"/>
      <c r="L9" s="129"/>
    </row>
    <row r="10" spans="1:15" ht="39.75" customHeight="1">
      <c r="A10" s="125"/>
      <c r="B10" s="529" t="s">
        <v>184</v>
      </c>
      <c r="C10" s="529"/>
      <c r="D10" s="529"/>
      <c r="E10" s="530">
        <f ca="1">E21-E9</f>
        <v>0</v>
      </c>
      <c r="F10" s="530"/>
      <c r="G10" s="530"/>
      <c r="H10" s="527"/>
      <c r="I10" s="527"/>
      <c r="J10" s="527"/>
      <c r="K10" s="125"/>
      <c r="L10" s="129"/>
    </row>
    <row r="11" spans="1:15" ht="39.75" customHeight="1">
      <c r="A11" s="125"/>
      <c r="B11" s="529"/>
      <c r="C11" s="529"/>
      <c r="D11" s="529"/>
      <c r="E11" s="534"/>
      <c r="F11" s="534"/>
      <c r="G11" s="534"/>
      <c r="H11" s="527"/>
      <c r="I11" s="527"/>
      <c r="J11" s="527"/>
      <c r="K11" s="125"/>
    </row>
    <row r="12" spans="1:15" ht="39.75" customHeight="1">
      <c r="A12" s="125"/>
      <c r="B12" s="529"/>
      <c r="C12" s="529"/>
      <c r="D12" s="529"/>
      <c r="E12" s="534"/>
      <c r="F12" s="534"/>
      <c r="G12" s="534"/>
      <c r="H12" s="527"/>
      <c r="I12" s="527"/>
      <c r="J12" s="527"/>
      <c r="K12" s="125"/>
    </row>
    <row r="13" spans="1:15" ht="39.75" customHeight="1">
      <c r="A13" s="125"/>
      <c r="B13" s="527" t="s">
        <v>181</v>
      </c>
      <c r="C13" s="527"/>
      <c r="D13" s="527"/>
      <c r="E13" s="530">
        <f ca="1">SUM(E9:G12)</f>
        <v>0</v>
      </c>
      <c r="F13" s="530"/>
      <c r="G13" s="530"/>
      <c r="H13" s="527"/>
      <c r="I13" s="527"/>
      <c r="J13" s="527"/>
      <c r="K13" s="125"/>
      <c r="L13" s="129"/>
    </row>
    <row r="14" spans="1:15" ht="39.75" customHeight="1">
      <c r="A14" s="125"/>
      <c r="B14" s="125"/>
      <c r="C14" s="125"/>
      <c r="D14" s="125"/>
      <c r="E14" s="125"/>
      <c r="F14" s="125"/>
      <c r="G14" s="125"/>
      <c r="H14" s="125"/>
      <c r="I14" s="125"/>
      <c r="J14" s="125"/>
      <c r="K14" s="125"/>
    </row>
    <row r="15" spans="1:15" ht="39.75" customHeight="1">
      <c r="A15" s="125">
        <v>2</v>
      </c>
      <c r="B15" s="125" t="s">
        <v>182</v>
      </c>
      <c r="C15" s="125"/>
      <c r="D15" s="125"/>
      <c r="E15" s="125"/>
      <c r="F15" s="125"/>
      <c r="G15" s="125"/>
      <c r="H15" s="125"/>
      <c r="I15" s="125"/>
      <c r="J15" s="128" t="s">
        <v>177</v>
      </c>
      <c r="K15" s="125"/>
    </row>
    <row r="16" spans="1:15" ht="39.75" customHeight="1">
      <c r="A16" s="125"/>
      <c r="B16" s="527" t="s">
        <v>178</v>
      </c>
      <c r="C16" s="527"/>
      <c r="D16" s="527"/>
      <c r="E16" s="527" t="s">
        <v>179</v>
      </c>
      <c r="F16" s="527"/>
      <c r="G16" s="527"/>
      <c r="H16" s="527" t="s">
        <v>180</v>
      </c>
      <c r="I16" s="527"/>
      <c r="J16" s="527"/>
      <c r="K16" s="125"/>
    </row>
    <row r="17" spans="1:21" ht="45" customHeight="1">
      <c r="A17" s="125"/>
      <c r="B17" s="535" t="s">
        <v>510</v>
      </c>
      <c r="C17" s="536"/>
      <c r="D17" s="537"/>
      <c r="E17" s="530">
        <f ca="1">事業計画書!H30+事業計画書!P30</f>
        <v>0</v>
      </c>
      <c r="F17" s="530"/>
      <c r="G17" s="530"/>
      <c r="H17" s="527"/>
      <c r="I17" s="527"/>
      <c r="J17" s="527"/>
      <c r="K17" s="125"/>
      <c r="L17" s="129"/>
    </row>
    <row r="18" spans="1:21" ht="39.75" customHeight="1">
      <c r="A18" s="125"/>
      <c r="B18" s="535" t="s">
        <v>185</v>
      </c>
      <c r="C18" s="536"/>
      <c r="D18" s="537"/>
      <c r="E18" s="647">
        <f ca="1">事業計画書!H60</f>
        <v>0</v>
      </c>
      <c r="F18" s="648"/>
      <c r="G18" s="649"/>
      <c r="H18" s="538"/>
      <c r="I18" s="539"/>
      <c r="J18" s="540"/>
      <c r="K18" s="125"/>
      <c r="L18" s="129"/>
    </row>
    <row r="19" spans="1:21" ht="39.75" customHeight="1">
      <c r="A19" s="125"/>
      <c r="B19" s="541"/>
      <c r="C19" s="542"/>
      <c r="D19" s="543"/>
      <c r="E19" s="530"/>
      <c r="F19" s="530"/>
      <c r="G19" s="530"/>
      <c r="H19" s="527"/>
      <c r="I19" s="527"/>
      <c r="J19" s="527"/>
      <c r="K19" s="125"/>
      <c r="L19" s="129"/>
    </row>
    <row r="20" spans="1:21" ht="39.75" customHeight="1">
      <c r="A20" s="125"/>
      <c r="B20" s="529"/>
      <c r="C20" s="529"/>
      <c r="D20" s="529"/>
      <c r="E20" s="530"/>
      <c r="F20" s="530"/>
      <c r="G20" s="530"/>
      <c r="H20" s="527"/>
      <c r="I20" s="527"/>
      <c r="J20" s="527"/>
      <c r="K20" s="125"/>
      <c r="L20" s="129"/>
    </row>
    <row r="21" spans="1:21" ht="39.75" customHeight="1">
      <c r="A21" s="125"/>
      <c r="B21" s="527" t="s">
        <v>181</v>
      </c>
      <c r="C21" s="527"/>
      <c r="D21" s="527"/>
      <c r="E21" s="530">
        <f ca="1">SUM(E17:G20)</f>
        <v>0</v>
      </c>
      <c r="F21" s="530"/>
      <c r="G21" s="530"/>
      <c r="H21" s="527"/>
      <c r="I21" s="527"/>
      <c r="J21" s="527"/>
      <c r="K21" s="125"/>
      <c r="L21" s="129"/>
    </row>
    <row r="22" spans="1:21" ht="21.75" customHeight="1">
      <c r="A22" s="125"/>
      <c r="B22" s="143"/>
      <c r="C22" s="143"/>
      <c r="D22" s="143"/>
      <c r="E22" s="144"/>
      <c r="F22" s="144"/>
      <c r="G22" s="144"/>
      <c r="H22" s="143"/>
      <c r="I22" s="143"/>
      <c r="J22" s="143"/>
      <c r="K22" s="125"/>
      <c r="L22" s="129"/>
    </row>
    <row r="23" spans="1:21" s="185" customFormat="1" ht="23.25" customHeight="1">
      <c r="A23" s="184"/>
      <c r="B23" s="184" t="s">
        <v>308</v>
      </c>
      <c r="C23" s="184"/>
      <c r="D23" s="184"/>
      <c r="E23" s="184"/>
      <c r="F23" s="184"/>
      <c r="G23" s="184"/>
      <c r="H23" s="184"/>
      <c r="I23" s="184"/>
      <c r="J23" s="184"/>
      <c r="K23" s="184"/>
      <c r="L23" s="184"/>
      <c r="M23" s="184"/>
      <c r="N23" s="184"/>
      <c r="O23" s="184"/>
      <c r="P23" s="184"/>
      <c r="Q23" s="184"/>
      <c r="R23" s="184"/>
      <c r="S23" s="184"/>
      <c r="T23" s="184"/>
      <c r="U23" s="184"/>
    </row>
    <row r="24" spans="1:21" s="185" customFormat="1" ht="23.25" customHeight="1">
      <c r="A24" s="184"/>
      <c r="B24" s="184"/>
      <c r="C24" s="184"/>
      <c r="D24" s="184"/>
      <c r="E24" s="184"/>
      <c r="F24" s="184"/>
      <c r="G24" s="184"/>
      <c r="H24" s="184"/>
      <c r="I24" s="184"/>
      <c r="J24" s="184"/>
      <c r="K24" s="184"/>
      <c r="L24" s="184"/>
      <c r="M24" s="184"/>
      <c r="N24" s="184"/>
      <c r="O24" s="184"/>
      <c r="P24" s="184"/>
      <c r="Q24" s="184"/>
      <c r="R24" s="186"/>
      <c r="S24" s="186"/>
      <c r="T24" s="184"/>
      <c r="U24" s="184"/>
    </row>
    <row r="25" spans="1:21" s="185" customFormat="1" ht="23.25" customHeight="1">
      <c r="A25" s="184"/>
      <c r="B25" s="184"/>
      <c r="C25" s="187"/>
      <c r="D25" s="188" t="s">
        <v>309</v>
      </c>
      <c r="E25" s="184" t="str">
        <f>IF(交付申請書!Y2="","",交付申請書!Y2)</f>
        <v/>
      </c>
      <c r="F25" s="184" t="s">
        <v>310</v>
      </c>
      <c r="G25" s="184" t="str">
        <f>IF(交付申請書!AB2="","",交付申請書!AB2)</f>
        <v/>
      </c>
      <c r="H25" s="184" t="s">
        <v>311</v>
      </c>
      <c r="I25" s="184" t="str">
        <f>IF(交付申請書!AE2="","",交付申請書!AE2)</f>
        <v/>
      </c>
      <c r="J25" s="184" t="s">
        <v>312</v>
      </c>
      <c r="K25" s="184"/>
      <c r="L25" s="184"/>
      <c r="M25" s="184"/>
      <c r="N25" s="184"/>
      <c r="O25" s="184"/>
      <c r="P25" s="184"/>
      <c r="Q25" s="184"/>
      <c r="R25" s="184"/>
      <c r="S25" s="184"/>
      <c r="T25" s="184"/>
      <c r="U25" s="184"/>
    </row>
    <row r="26" spans="1:21" s="185" customFormat="1" ht="23.25" customHeight="1">
      <c r="A26" s="184"/>
      <c r="B26" s="184"/>
      <c r="C26" s="184"/>
      <c r="D26" s="184"/>
      <c r="E26" s="184"/>
      <c r="F26" s="184"/>
      <c r="G26" s="184"/>
      <c r="H26" s="184"/>
      <c r="I26" s="184"/>
      <c r="J26" s="184"/>
      <c r="K26" s="184"/>
      <c r="L26" s="184"/>
      <c r="M26" s="184"/>
      <c r="N26" s="184"/>
      <c r="O26" s="184"/>
      <c r="P26" s="184"/>
      <c r="Q26" s="184"/>
      <c r="R26" s="184"/>
      <c r="S26" s="184"/>
      <c r="T26" s="184"/>
      <c r="U26" s="184"/>
    </row>
    <row r="27" spans="1:21" s="185" customFormat="1" ht="23.25" customHeight="1" thickBot="1">
      <c r="A27" s="184"/>
      <c r="B27" s="184"/>
      <c r="C27" s="184"/>
      <c r="D27" s="188" t="s">
        <v>323</v>
      </c>
      <c r="E27" s="651" t="str">
        <f>IF(事業計画書!D4="","",事業計画書!D4)</f>
        <v/>
      </c>
      <c r="F27" s="651"/>
      <c r="G27" s="651"/>
      <c r="H27" s="651"/>
      <c r="I27" s="651"/>
      <c r="J27" s="189"/>
      <c r="K27" s="650" t="s">
        <v>374</v>
      </c>
      <c r="L27" s="650"/>
      <c r="M27" s="650"/>
      <c r="N27" s="650"/>
      <c r="O27" s="650"/>
      <c r="P27" s="650"/>
      <c r="Q27" s="650"/>
      <c r="R27" s="650"/>
      <c r="S27" s="650"/>
      <c r="U27" s="184"/>
    </row>
    <row r="28" spans="1:21" ht="13.8" thickTop="1"/>
  </sheetData>
  <mergeCells count="40">
    <mergeCell ref="K27:S27"/>
    <mergeCell ref="B21:D21"/>
    <mergeCell ref="E21:G21"/>
    <mergeCell ref="H21:J21"/>
    <mergeCell ref="B19:D19"/>
    <mergeCell ref="E19:G19"/>
    <mergeCell ref="H19:J19"/>
    <mergeCell ref="B20:D20"/>
    <mergeCell ref="E20:G20"/>
    <mergeCell ref="H20:J20"/>
    <mergeCell ref="E27:I27"/>
    <mergeCell ref="B17:D17"/>
    <mergeCell ref="E17:G17"/>
    <mergeCell ref="H17:J17"/>
    <mergeCell ref="B18:D18"/>
    <mergeCell ref="E18:G18"/>
    <mergeCell ref="H18:J18"/>
    <mergeCell ref="B13:D13"/>
    <mergeCell ref="E13:G13"/>
    <mergeCell ref="H13:J13"/>
    <mergeCell ref="B16:D16"/>
    <mergeCell ref="E16:G16"/>
    <mergeCell ref="H16:J16"/>
    <mergeCell ref="B9:D9"/>
    <mergeCell ref="E9:G9"/>
    <mergeCell ref="H9:J9"/>
    <mergeCell ref="B12:D12"/>
    <mergeCell ref="E12:G12"/>
    <mergeCell ref="H12:J12"/>
    <mergeCell ref="B10:D10"/>
    <mergeCell ref="E10:G10"/>
    <mergeCell ref="H10:J10"/>
    <mergeCell ref="B11:D11"/>
    <mergeCell ref="E11:G11"/>
    <mergeCell ref="H11:J11"/>
    <mergeCell ref="A4:K4"/>
    <mergeCell ref="B8:D8"/>
    <mergeCell ref="E8:G8"/>
    <mergeCell ref="H8:J8"/>
    <mergeCell ref="L8:O8"/>
  </mergeCells>
  <phoneticPr fontId="2"/>
  <hyperlinks>
    <hyperlink ref="L4" location="'使い方（はじめにお読みください）'!A1" display="使い方に戻る"/>
  </hyperlinks>
  <pageMargins left="0.70866141732283472" right="0.70866141732283472" top="0.78740157480314965"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AN76"/>
  <sheetViews>
    <sheetView view="pageBreakPreview" topLeftCell="A13" zoomScale="70" zoomScaleNormal="85" zoomScaleSheetLayoutView="70" workbookViewId="0">
      <selection activeCell="P21" sqref="P21"/>
    </sheetView>
  </sheetViews>
  <sheetFormatPr defaultRowHeight="18.75" customHeight="1"/>
  <cols>
    <col min="1" max="1" width="7.21875" style="1" customWidth="1"/>
    <col min="2" max="6" width="16.33203125" style="1" customWidth="1"/>
    <col min="7" max="7" width="7.21875" style="1" customWidth="1"/>
    <col min="8" max="16" width="12.88671875" style="1" customWidth="1"/>
    <col min="17" max="17" width="12.77734375" style="1" customWidth="1"/>
    <col min="18" max="18" width="22.6640625" style="1" customWidth="1"/>
    <col min="19" max="261" width="9" style="1"/>
    <col min="262" max="262" width="18.88671875" style="1" customWidth="1"/>
    <col min="263" max="266" width="13.77734375" style="1" customWidth="1"/>
    <col min="267" max="272" width="13.88671875" style="1" customWidth="1"/>
    <col min="273" max="517" width="9" style="1"/>
    <col min="518" max="518" width="18.88671875" style="1" customWidth="1"/>
    <col min="519" max="522" width="13.77734375" style="1" customWidth="1"/>
    <col min="523" max="528" width="13.88671875" style="1" customWidth="1"/>
    <col min="529" max="773" width="9" style="1"/>
    <col min="774" max="774" width="18.88671875" style="1" customWidth="1"/>
    <col min="775" max="778" width="13.77734375" style="1" customWidth="1"/>
    <col min="779" max="784" width="13.88671875" style="1" customWidth="1"/>
    <col min="785" max="1029" width="9" style="1"/>
    <col min="1030" max="1030" width="18.88671875" style="1" customWidth="1"/>
    <col min="1031" max="1034" width="13.77734375" style="1" customWidth="1"/>
    <col min="1035" max="1040" width="13.88671875" style="1" customWidth="1"/>
    <col min="1041" max="1285" width="9" style="1"/>
    <col min="1286" max="1286" width="18.88671875" style="1" customWidth="1"/>
    <col min="1287" max="1290" width="13.77734375" style="1" customWidth="1"/>
    <col min="1291" max="1296" width="13.88671875" style="1" customWidth="1"/>
    <col min="1297" max="1541" width="9" style="1"/>
    <col min="1542" max="1542" width="18.88671875" style="1" customWidth="1"/>
    <col min="1543" max="1546" width="13.77734375" style="1" customWidth="1"/>
    <col min="1547" max="1552" width="13.88671875" style="1" customWidth="1"/>
    <col min="1553" max="1797" width="9" style="1"/>
    <col min="1798" max="1798" width="18.88671875" style="1" customWidth="1"/>
    <col min="1799" max="1802" width="13.77734375" style="1" customWidth="1"/>
    <col min="1803" max="1808" width="13.88671875" style="1" customWidth="1"/>
    <col min="1809" max="2053" width="9" style="1"/>
    <col min="2054" max="2054" width="18.88671875" style="1" customWidth="1"/>
    <col min="2055" max="2058" width="13.77734375" style="1" customWidth="1"/>
    <col min="2059" max="2064" width="13.88671875" style="1" customWidth="1"/>
    <col min="2065" max="2309" width="9" style="1"/>
    <col min="2310" max="2310" width="18.88671875" style="1" customWidth="1"/>
    <col min="2311" max="2314" width="13.77734375" style="1" customWidth="1"/>
    <col min="2315" max="2320" width="13.88671875" style="1" customWidth="1"/>
    <col min="2321" max="2565" width="9" style="1"/>
    <col min="2566" max="2566" width="18.88671875" style="1" customWidth="1"/>
    <col min="2567" max="2570" width="13.77734375" style="1" customWidth="1"/>
    <col min="2571" max="2576" width="13.88671875" style="1" customWidth="1"/>
    <col min="2577" max="2821" width="9" style="1"/>
    <col min="2822" max="2822" width="18.88671875" style="1" customWidth="1"/>
    <col min="2823" max="2826" width="13.77734375" style="1" customWidth="1"/>
    <col min="2827" max="2832" width="13.88671875" style="1" customWidth="1"/>
    <col min="2833" max="3077" width="9" style="1"/>
    <col min="3078" max="3078" width="18.88671875" style="1" customWidth="1"/>
    <col min="3079" max="3082" width="13.77734375" style="1" customWidth="1"/>
    <col min="3083" max="3088" width="13.88671875" style="1" customWidth="1"/>
    <col min="3089" max="3333" width="9" style="1"/>
    <col min="3334" max="3334" width="18.88671875" style="1" customWidth="1"/>
    <col min="3335" max="3338" width="13.77734375" style="1" customWidth="1"/>
    <col min="3339" max="3344" width="13.88671875" style="1" customWidth="1"/>
    <col min="3345" max="3589" width="9" style="1"/>
    <col min="3590" max="3590" width="18.88671875" style="1" customWidth="1"/>
    <col min="3591" max="3594" width="13.77734375" style="1" customWidth="1"/>
    <col min="3595" max="3600" width="13.88671875" style="1" customWidth="1"/>
    <col min="3601" max="3845" width="9" style="1"/>
    <col min="3846" max="3846" width="18.88671875" style="1" customWidth="1"/>
    <col min="3847" max="3850" width="13.77734375" style="1" customWidth="1"/>
    <col min="3851" max="3856" width="13.88671875" style="1" customWidth="1"/>
    <col min="3857" max="4101" width="9" style="1"/>
    <col min="4102" max="4102" width="18.88671875" style="1" customWidth="1"/>
    <col min="4103" max="4106" width="13.77734375" style="1" customWidth="1"/>
    <col min="4107" max="4112" width="13.88671875" style="1" customWidth="1"/>
    <col min="4113" max="4357" width="9" style="1"/>
    <col min="4358" max="4358" width="18.88671875" style="1" customWidth="1"/>
    <col min="4359" max="4362" width="13.77734375" style="1" customWidth="1"/>
    <col min="4363" max="4368" width="13.88671875" style="1" customWidth="1"/>
    <col min="4369" max="4613" width="9" style="1"/>
    <col min="4614" max="4614" width="18.88671875" style="1" customWidth="1"/>
    <col min="4615" max="4618" width="13.77734375" style="1" customWidth="1"/>
    <col min="4619" max="4624" width="13.88671875" style="1" customWidth="1"/>
    <col min="4625" max="4869" width="9" style="1"/>
    <col min="4870" max="4870" width="18.88671875" style="1" customWidth="1"/>
    <col min="4871" max="4874" width="13.77734375" style="1" customWidth="1"/>
    <col min="4875" max="4880" width="13.88671875" style="1" customWidth="1"/>
    <col min="4881" max="5125" width="9" style="1"/>
    <col min="5126" max="5126" width="18.88671875" style="1" customWidth="1"/>
    <col min="5127" max="5130" width="13.77734375" style="1" customWidth="1"/>
    <col min="5131" max="5136" width="13.88671875" style="1" customWidth="1"/>
    <col min="5137" max="5381" width="9" style="1"/>
    <col min="5382" max="5382" width="18.88671875" style="1" customWidth="1"/>
    <col min="5383" max="5386" width="13.77734375" style="1" customWidth="1"/>
    <col min="5387" max="5392" width="13.88671875" style="1" customWidth="1"/>
    <col min="5393" max="5637" width="9" style="1"/>
    <col min="5638" max="5638" width="18.88671875" style="1" customWidth="1"/>
    <col min="5639" max="5642" width="13.77734375" style="1" customWidth="1"/>
    <col min="5643" max="5648" width="13.88671875" style="1" customWidth="1"/>
    <col min="5649" max="5893" width="9" style="1"/>
    <col min="5894" max="5894" width="18.88671875" style="1" customWidth="1"/>
    <col min="5895" max="5898" width="13.77734375" style="1" customWidth="1"/>
    <col min="5899" max="5904" width="13.88671875" style="1" customWidth="1"/>
    <col min="5905" max="6149" width="9" style="1"/>
    <col min="6150" max="6150" width="18.88671875" style="1" customWidth="1"/>
    <col min="6151" max="6154" width="13.77734375" style="1" customWidth="1"/>
    <col min="6155" max="6160" width="13.88671875" style="1" customWidth="1"/>
    <col min="6161" max="6405" width="9" style="1"/>
    <col min="6406" max="6406" width="18.88671875" style="1" customWidth="1"/>
    <col min="6407" max="6410" width="13.77734375" style="1" customWidth="1"/>
    <col min="6411" max="6416" width="13.88671875" style="1" customWidth="1"/>
    <col min="6417" max="6661" width="9" style="1"/>
    <col min="6662" max="6662" width="18.88671875" style="1" customWidth="1"/>
    <col min="6663" max="6666" width="13.77734375" style="1" customWidth="1"/>
    <col min="6667" max="6672" width="13.88671875" style="1" customWidth="1"/>
    <col min="6673" max="6917" width="9" style="1"/>
    <col min="6918" max="6918" width="18.88671875" style="1" customWidth="1"/>
    <col min="6919" max="6922" width="13.77734375" style="1" customWidth="1"/>
    <col min="6923" max="6928" width="13.88671875" style="1" customWidth="1"/>
    <col min="6929" max="7173" width="9" style="1"/>
    <col min="7174" max="7174" width="18.88671875" style="1" customWidth="1"/>
    <col min="7175" max="7178" width="13.77734375" style="1" customWidth="1"/>
    <col min="7179" max="7184" width="13.88671875" style="1" customWidth="1"/>
    <col min="7185" max="7429" width="9" style="1"/>
    <col min="7430" max="7430" width="18.88671875" style="1" customWidth="1"/>
    <col min="7431" max="7434" width="13.77734375" style="1" customWidth="1"/>
    <col min="7435" max="7440" width="13.88671875" style="1" customWidth="1"/>
    <col min="7441" max="7685" width="9" style="1"/>
    <col min="7686" max="7686" width="18.88671875" style="1" customWidth="1"/>
    <col min="7687" max="7690" width="13.77734375" style="1" customWidth="1"/>
    <col min="7691" max="7696" width="13.88671875" style="1" customWidth="1"/>
    <col min="7697" max="7941" width="9" style="1"/>
    <col min="7942" max="7942" width="18.88671875" style="1" customWidth="1"/>
    <col min="7943" max="7946" width="13.77734375" style="1" customWidth="1"/>
    <col min="7947" max="7952" width="13.88671875" style="1" customWidth="1"/>
    <col min="7953" max="8197" width="9" style="1"/>
    <col min="8198" max="8198" width="18.88671875" style="1" customWidth="1"/>
    <col min="8199" max="8202" width="13.77734375" style="1" customWidth="1"/>
    <col min="8203" max="8208" width="13.88671875" style="1" customWidth="1"/>
    <col min="8209" max="8453" width="9" style="1"/>
    <col min="8454" max="8454" width="18.88671875" style="1" customWidth="1"/>
    <col min="8455" max="8458" width="13.77734375" style="1" customWidth="1"/>
    <col min="8459" max="8464" width="13.88671875" style="1" customWidth="1"/>
    <col min="8465" max="8709" width="9" style="1"/>
    <col min="8710" max="8710" width="18.88671875" style="1" customWidth="1"/>
    <col min="8711" max="8714" width="13.77734375" style="1" customWidth="1"/>
    <col min="8715" max="8720" width="13.88671875" style="1" customWidth="1"/>
    <col min="8721" max="8965" width="9" style="1"/>
    <col min="8966" max="8966" width="18.88671875" style="1" customWidth="1"/>
    <col min="8967" max="8970" width="13.77734375" style="1" customWidth="1"/>
    <col min="8971" max="8976" width="13.88671875" style="1" customWidth="1"/>
    <col min="8977" max="9221" width="9" style="1"/>
    <col min="9222" max="9222" width="18.88671875" style="1" customWidth="1"/>
    <col min="9223" max="9226" width="13.77734375" style="1" customWidth="1"/>
    <col min="9227" max="9232" width="13.88671875" style="1" customWidth="1"/>
    <col min="9233" max="9477" width="9" style="1"/>
    <col min="9478" max="9478" width="18.88671875" style="1" customWidth="1"/>
    <col min="9479" max="9482" width="13.77734375" style="1" customWidth="1"/>
    <col min="9483" max="9488" width="13.88671875" style="1" customWidth="1"/>
    <col min="9489" max="9733" width="9" style="1"/>
    <col min="9734" max="9734" width="18.88671875" style="1" customWidth="1"/>
    <col min="9735" max="9738" width="13.77734375" style="1" customWidth="1"/>
    <col min="9739" max="9744" width="13.88671875" style="1" customWidth="1"/>
    <col min="9745" max="9989" width="9" style="1"/>
    <col min="9990" max="9990" width="18.88671875" style="1" customWidth="1"/>
    <col min="9991" max="9994" width="13.77734375" style="1" customWidth="1"/>
    <col min="9995" max="10000" width="13.88671875" style="1" customWidth="1"/>
    <col min="10001" max="10245" width="9" style="1"/>
    <col min="10246" max="10246" width="18.88671875" style="1" customWidth="1"/>
    <col min="10247" max="10250" width="13.77734375" style="1" customWidth="1"/>
    <col min="10251" max="10256" width="13.88671875" style="1" customWidth="1"/>
    <col min="10257" max="10501" width="9" style="1"/>
    <col min="10502" max="10502" width="18.88671875" style="1" customWidth="1"/>
    <col min="10503" max="10506" width="13.77734375" style="1" customWidth="1"/>
    <col min="10507" max="10512" width="13.88671875" style="1" customWidth="1"/>
    <col min="10513" max="10757" width="9" style="1"/>
    <col min="10758" max="10758" width="18.88671875" style="1" customWidth="1"/>
    <col min="10759" max="10762" width="13.77734375" style="1" customWidth="1"/>
    <col min="10763" max="10768" width="13.88671875" style="1" customWidth="1"/>
    <col min="10769" max="11013" width="9" style="1"/>
    <col min="11014" max="11014" width="18.88671875" style="1" customWidth="1"/>
    <col min="11015" max="11018" width="13.77734375" style="1" customWidth="1"/>
    <col min="11019" max="11024" width="13.88671875" style="1" customWidth="1"/>
    <col min="11025" max="11269" width="9" style="1"/>
    <col min="11270" max="11270" width="18.88671875" style="1" customWidth="1"/>
    <col min="11271" max="11274" width="13.77734375" style="1" customWidth="1"/>
    <col min="11275" max="11280" width="13.88671875" style="1" customWidth="1"/>
    <col min="11281" max="11525" width="9" style="1"/>
    <col min="11526" max="11526" width="18.88671875" style="1" customWidth="1"/>
    <col min="11527" max="11530" width="13.77734375" style="1" customWidth="1"/>
    <col min="11531" max="11536" width="13.88671875" style="1" customWidth="1"/>
    <col min="11537" max="11781" width="9" style="1"/>
    <col min="11782" max="11782" width="18.88671875" style="1" customWidth="1"/>
    <col min="11783" max="11786" width="13.77734375" style="1" customWidth="1"/>
    <col min="11787" max="11792" width="13.88671875" style="1" customWidth="1"/>
    <col min="11793" max="12037" width="9" style="1"/>
    <col min="12038" max="12038" width="18.88671875" style="1" customWidth="1"/>
    <col min="12039" max="12042" width="13.77734375" style="1" customWidth="1"/>
    <col min="12043" max="12048" width="13.88671875" style="1" customWidth="1"/>
    <col min="12049" max="12293" width="9" style="1"/>
    <col min="12294" max="12294" width="18.88671875" style="1" customWidth="1"/>
    <col min="12295" max="12298" width="13.77734375" style="1" customWidth="1"/>
    <col min="12299" max="12304" width="13.88671875" style="1" customWidth="1"/>
    <col min="12305" max="12549" width="9" style="1"/>
    <col min="12550" max="12550" width="18.88671875" style="1" customWidth="1"/>
    <col min="12551" max="12554" width="13.77734375" style="1" customWidth="1"/>
    <col min="12555" max="12560" width="13.88671875" style="1" customWidth="1"/>
    <col min="12561" max="12805" width="9" style="1"/>
    <col min="12806" max="12806" width="18.88671875" style="1" customWidth="1"/>
    <col min="12807" max="12810" width="13.77734375" style="1" customWidth="1"/>
    <col min="12811" max="12816" width="13.88671875" style="1" customWidth="1"/>
    <col min="12817" max="13061" width="9" style="1"/>
    <col min="13062" max="13062" width="18.88671875" style="1" customWidth="1"/>
    <col min="13063" max="13066" width="13.77734375" style="1" customWidth="1"/>
    <col min="13067" max="13072" width="13.88671875" style="1" customWidth="1"/>
    <col min="13073" max="13317" width="9" style="1"/>
    <col min="13318" max="13318" width="18.88671875" style="1" customWidth="1"/>
    <col min="13319" max="13322" width="13.77734375" style="1" customWidth="1"/>
    <col min="13323" max="13328" width="13.88671875" style="1" customWidth="1"/>
    <col min="13329" max="13573" width="9" style="1"/>
    <col min="13574" max="13574" width="18.88671875" style="1" customWidth="1"/>
    <col min="13575" max="13578" width="13.77734375" style="1" customWidth="1"/>
    <col min="13579" max="13584" width="13.88671875" style="1" customWidth="1"/>
    <col min="13585" max="13829" width="9" style="1"/>
    <col min="13830" max="13830" width="18.88671875" style="1" customWidth="1"/>
    <col min="13831" max="13834" width="13.77734375" style="1" customWidth="1"/>
    <col min="13835" max="13840" width="13.88671875" style="1" customWidth="1"/>
    <col min="13841" max="14085" width="9" style="1"/>
    <col min="14086" max="14086" width="18.88671875" style="1" customWidth="1"/>
    <col min="14087" max="14090" width="13.77734375" style="1" customWidth="1"/>
    <col min="14091" max="14096" width="13.88671875" style="1" customWidth="1"/>
    <col min="14097" max="14341" width="9" style="1"/>
    <col min="14342" max="14342" width="18.88671875" style="1" customWidth="1"/>
    <col min="14343" max="14346" width="13.77734375" style="1" customWidth="1"/>
    <col min="14347" max="14352" width="13.88671875" style="1" customWidth="1"/>
    <col min="14353" max="14597" width="9" style="1"/>
    <col min="14598" max="14598" width="18.88671875" style="1" customWidth="1"/>
    <col min="14599" max="14602" width="13.77734375" style="1" customWidth="1"/>
    <col min="14603" max="14608" width="13.88671875" style="1" customWidth="1"/>
    <col min="14609" max="14853" width="9" style="1"/>
    <col min="14854" max="14854" width="18.88671875" style="1" customWidth="1"/>
    <col min="14855" max="14858" width="13.77734375" style="1" customWidth="1"/>
    <col min="14859" max="14864" width="13.88671875" style="1" customWidth="1"/>
    <col min="14865" max="15109" width="9" style="1"/>
    <col min="15110" max="15110" width="18.88671875" style="1" customWidth="1"/>
    <col min="15111" max="15114" width="13.77734375" style="1" customWidth="1"/>
    <col min="15115" max="15120" width="13.88671875" style="1" customWidth="1"/>
    <col min="15121" max="15365" width="9" style="1"/>
    <col min="15366" max="15366" width="18.88671875" style="1" customWidth="1"/>
    <col min="15367" max="15370" width="13.77734375" style="1" customWidth="1"/>
    <col min="15371" max="15376" width="13.88671875" style="1" customWidth="1"/>
    <col min="15377" max="15621" width="9" style="1"/>
    <col min="15622" max="15622" width="18.88671875" style="1" customWidth="1"/>
    <col min="15623" max="15626" width="13.77734375" style="1" customWidth="1"/>
    <col min="15627" max="15632" width="13.88671875" style="1" customWidth="1"/>
    <col min="15633" max="15877" width="9" style="1"/>
    <col min="15878" max="15878" width="18.88671875" style="1" customWidth="1"/>
    <col min="15879" max="15882" width="13.77734375" style="1" customWidth="1"/>
    <col min="15883" max="15888" width="13.88671875" style="1" customWidth="1"/>
    <col min="15889" max="16133" width="9" style="1"/>
    <col min="16134" max="16134" width="18.88671875" style="1" customWidth="1"/>
    <col min="16135" max="16138" width="13.77734375" style="1" customWidth="1"/>
    <col min="16139" max="16144" width="13.88671875" style="1" customWidth="1"/>
    <col min="16145" max="16384" width="9" style="1"/>
  </cols>
  <sheetData>
    <row r="1" spans="1:40" ht="18.75" customHeight="1" thickBot="1">
      <c r="B1" s="182" t="s">
        <v>304</v>
      </c>
      <c r="C1" s="181"/>
      <c r="D1" s="181"/>
      <c r="E1" s="181"/>
      <c r="F1" s="181" t="s">
        <v>305</v>
      </c>
      <c r="G1" s="181"/>
      <c r="H1" s="181"/>
      <c r="I1" s="181"/>
      <c r="J1" s="181"/>
      <c r="K1" s="181"/>
      <c r="L1" s="181"/>
      <c r="M1" s="181"/>
      <c r="N1" s="181"/>
      <c r="O1" s="181"/>
      <c r="P1" s="181"/>
    </row>
    <row r="2" spans="1:40" ht="18.75" customHeight="1" thickBot="1">
      <c r="B2" s="544" t="s">
        <v>322</v>
      </c>
      <c r="C2" s="545"/>
      <c r="D2" s="545"/>
      <c r="E2" s="545"/>
      <c r="F2" s="545"/>
      <c r="G2" s="545"/>
      <c r="H2" s="545"/>
      <c r="I2" s="545"/>
      <c r="J2" s="545"/>
      <c r="K2" s="545"/>
      <c r="L2" s="545"/>
      <c r="M2" s="545"/>
      <c r="N2" s="545"/>
      <c r="O2" s="545"/>
      <c r="P2" s="545"/>
      <c r="R2" s="297" t="s">
        <v>371</v>
      </c>
    </row>
    <row r="3" spans="1:40" ht="18.75" customHeight="1">
      <c r="B3" s="560" t="s">
        <v>324</v>
      </c>
      <c r="C3" s="280" t="s">
        <v>231</v>
      </c>
      <c r="D3" s="678"/>
      <c r="E3" s="679"/>
      <c r="F3" s="679"/>
      <c r="G3" s="679"/>
      <c r="H3" s="679"/>
      <c r="I3" s="679"/>
      <c r="J3" s="679"/>
      <c r="K3" s="679"/>
      <c r="L3" s="170"/>
      <c r="M3" s="169"/>
      <c r="N3" s="169"/>
      <c r="O3" s="169"/>
      <c r="P3" s="169"/>
      <c r="R3" s="169"/>
      <c r="S3" s="169"/>
      <c r="T3" s="169"/>
      <c r="U3" s="169"/>
      <c r="V3" s="169"/>
      <c r="W3" s="169"/>
      <c r="X3" s="169"/>
      <c r="Y3" s="169"/>
      <c r="Z3" s="169"/>
      <c r="AA3" s="169"/>
      <c r="AB3" s="169"/>
      <c r="AC3" s="169"/>
      <c r="AD3" s="169"/>
      <c r="AE3" s="169"/>
      <c r="AF3" s="169"/>
      <c r="AG3" s="169"/>
      <c r="AH3" s="169"/>
      <c r="AI3" s="169"/>
      <c r="AJ3" s="169"/>
      <c r="AK3" s="169"/>
      <c r="AL3" s="169"/>
      <c r="AM3" s="169"/>
      <c r="AN3" s="169"/>
    </row>
    <row r="4" spans="1:40" ht="18.75" customHeight="1">
      <c r="B4" s="561"/>
      <c r="C4" s="281" t="s">
        <v>266</v>
      </c>
      <c r="D4" s="680"/>
      <c r="E4" s="681"/>
      <c r="F4" s="681"/>
      <c r="G4" s="681"/>
      <c r="H4" s="681"/>
      <c r="I4" s="681"/>
      <c r="J4" s="681"/>
      <c r="K4" s="682"/>
      <c r="L4" s="170"/>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row>
    <row r="5" spans="1:40" ht="18.75" customHeight="1">
      <c r="B5" s="561"/>
      <c r="C5" s="569" t="s">
        <v>265</v>
      </c>
      <c r="D5" s="287" t="s">
        <v>268</v>
      </c>
      <c r="E5" s="288"/>
      <c r="F5" s="289"/>
      <c r="G5" s="289"/>
      <c r="H5" s="289"/>
      <c r="I5" s="289"/>
      <c r="J5" s="289"/>
      <c r="K5" s="289"/>
      <c r="L5" s="170"/>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row>
    <row r="6" spans="1:40" ht="18.75" customHeight="1">
      <c r="B6" s="561"/>
      <c r="C6" s="570"/>
      <c r="D6" s="678"/>
      <c r="E6" s="679"/>
      <c r="F6" s="679"/>
      <c r="G6" s="679"/>
      <c r="H6" s="679"/>
      <c r="I6" s="679"/>
      <c r="J6" s="679"/>
      <c r="K6" s="683"/>
      <c r="L6" s="170"/>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row>
    <row r="7" spans="1:40" ht="18.75" customHeight="1">
      <c r="B7" s="562"/>
      <c r="C7" s="285" t="s">
        <v>261</v>
      </c>
      <c r="D7" s="290" t="s">
        <v>259</v>
      </c>
      <c r="E7" s="674"/>
      <c r="F7" s="675"/>
      <c r="G7" s="676"/>
      <c r="H7" s="287" t="s">
        <v>258</v>
      </c>
      <c r="I7" s="675"/>
      <c r="J7" s="675"/>
      <c r="K7" s="675"/>
      <c r="L7" s="170"/>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row>
    <row r="8" spans="1:40" ht="18.75" customHeight="1">
      <c r="B8" s="560" t="s">
        <v>325</v>
      </c>
      <c r="C8" s="280" t="s">
        <v>231</v>
      </c>
      <c r="D8" s="678"/>
      <c r="E8" s="679"/>
      <c r="F8" s="679"/>
      <c r="G8" s="679"/>
      <c r="H8" s="679"/>
      <c r="I8" s="679"/>
      <c r="J8" s="679"/>
      <c r="K8" s="679"/>
      <c r="L8" s="170"/>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row>
    <row r="9" spans="1:40" ht="18.75" customHeight="1">
      <c r="B9" s="561"/>
      <c r="C9" s="281" t="s">
        <v>266</v>
      </c>
      <c r="D9" s="680"/>
      <c r="E9" s="681"/>
      <c r="F9" s="681"/>
      <c r="G9" s="681"/>
      <c r="H9" s="681"/>
      <c r="I9" s="681"/>
      <c r="J9" s="681"/>
      <c r="K9" s="682"/>
      <c r="L9" s="170"/>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row>
    <row r="10" spans="1:40" ht="18.75" customHeight="1">
      <c r="B10" s="561"/>
      <c r="C10" s="569" t="s">
        <v>265</v>
      </c>
      <c r="D10" s="287" t="s">
        <v>268</v>
      </c>
      <c r="E10" s="288"/>
      <c r="F10" s="289"/>
      <c r="G10" s="289"/>
      <c r="H10" s="289"/>
      <c r="I10" s="289"/>
      <c r="J10" s="289"/>
      <c r="K10" s="289"/>
      <c r="L10" s="170"/>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row>
    <row r="11" spans="1:40" ht="18.75" customHeight="1">
      <c r="B11" s="561"/>
      <c r="C11" s="570"/>
      <c r="D11" s="678"/>
      <c r="E11" s="679"/>
      <c r="F11" s="679"/>
      <c r="G11" s="679"/>
      <c r="H11" s="679"/>
      <c r="I11" s="679"/>
      <c r="J11" s="679"/>
      <c r="K11" s="683"/>
      <c r="L11" s="170"/>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row>
    <row r="12" spans="1:40" ht="18.75" customHeight="1">
      <c r="B12" s="561"/>
      <c r="C12" s="285" t="s">
        <v>264</v>
      </c>
      <c r="D12" s="290" t="s">
        <v>263</v>
      </c>
      <c r="E12" s="674"/>
      <c r="F12" s="675"/>
      <c r="G12" s="676"/>
      <c r="H12" s="287" t="s">
        <v>262</v>
      </c>
      <c r="I12" s="677"/>
      <c r="J12" s="675"/>
      <c r="K12" s="675"/>
      <c r="L12" s="170"/>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row>
    <row r="13" spans="1:40" ht="18.75" customHeight="1">
      <c r="B13" s="562"/>
      <c r="C13" s="285" t="s">
        <v>260</v>
      </c>
      <c r="D13" s="290" t="s">
        <v>259</v>
      </c>
      <c r="E13" s="674"/>
      <c r="F13" s="675"/>
      <c r="G13" s="676"/>
      <c r="H13" s="287" t="s">
        <v>258</v>
      </c>
      <c r="I13" s="675"/>
      <c r="J13" s="675"/>
      <c r="K13" s="675"/>
      <c r="L13" s="170"/>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row>
    <row r="14" spans="1:40" ht="18.75" customHeight="1">
      <c r="A14" s="604" t="s">
        <v>134</v>
      </c>
      <c r="B14" s="25"/>
      <c r="C14" s="25"/>
      <c r="D14" s="25"/>
      <c r="E14" s="25"/>
      <c r="F14" s="25"/>
      <c r="G14" s="25"/>
      <c r="H14" s="26"/>
      <c r="I14" s="26"/>
      <c r="J14" s="26"/>
      <c r="K14" s="26"/>
      <c r="L14" s="26"/>
      <c r="M14" s="26"/>
      <c r="N14" s="26"/>
      <c r="O14" s="26"/>
      <c r="P14" s="26"/>
    </row>
    <row r="15" spans="1:40" ht="22.5" customHeight="1">
      <c r="A15" s="604"/>
      <c r="B15" s="546" t="s">
        <v>494</v>
      </c>
      <c r="C15" s="547"/>
      <c r="D15" s="547"/>
      <c r="E15" s="547"/>
      <c r="F15" s="547"/>
      <c r="G15" s="547"/>
      <c r="H15" s="547"/>
      <c r="I15" s="547"/>
      <c r="J15" s="547"/>
      <c r="K15" s="547"/>
      <c r="L15" s="547"/>
      <c r="M15" s="547"/>
      <c r="N15" s="547"/>
      <c r="O15" s="547"/>
      <c r="P15" s="547"/>
    </row>
    <row r="16" spans="1:40" ht="26.25" customHeight="1">
      <c r="A16" s="604"/>
      <c r="B16" s="46" t="s">
        <v>97</v>
      </c>
      <c r="C16" s="43"/>
      <c r="D16" s="43"/>
      <c r="E16" s="43"/>
      <c r="F16" s="44"/>
      <c r="G16" s="44"/>
      <c r="H16" s="44"/>
      <c r="I16" s="44"/>
      <c r="J16" s="44"/>
      <c r="K16" s="44"/>
      <c r="L16" s="44"/>
      <c r="M16" s="44"/>
      <c r="N16" s="44"/>
      <c r="O16" s="44"/>
      <c r="Q16" s="87" t="s">
        <v>115</v>
      </c>
    </row>
    <row r="17" spans="1:17" ht="18" customHeight="1">
      <c r="A17" s="604"/>
      <c r="B17" s="587" t="s">
        <v>117</v>
      </c>
      <c r="C17" s="607"/>
      <c r="D17" s="588"/>
      <c r="E17" s="587" t="s">
        <v>118</v>
      </c>
      <c r="F17" s="588"/>
      <c r="G17" s="584" t="s">
        <v>82</v>
      </c>
      <c r="H17" s="582" t="s">
        <v>443</v>
      </c>
      <c r="I17" s="27"/>
      <c r="J17" s="27"/>
      <c r="K17" s="582" t="s">
        <v>124</v>
      </c>
      <c r="L17" s="581" t="s">
        <v>2</v>
      </c>
      <c r="M17" s="581"/>
      <c r="N17" s="581"/>
      <c r="O17" s="147"/>
      <c r="P17" s="352"/>
      <c r="Q17" s="577" t="s">
        <v>3</v>
      </c>
    </row>
    <row r="18" spans="1:17" ht="15" customHeight="1">
      <c r="A18" s="604"/>
      <c r="B18" s="589"/>
      <c r="C18" s="608"/>
      <c r="D18" s="590"/>
      <c r="E18" s="589"/>
      <c r="F18" s="590"/>
      <c r="G18" s="585"/>
      <c r="H18" s="583"/>
      <c r="I18" s="28" t="s">
        <v>5</v>
      </c>
      <c r="J18" s="28" t="s">
        <v>0</v>
      </c>
      <c r="K18" s="583"/>
      <c r="L18" s="28" t="s">
        <v>6</v>
      </c>
      <c r="M18" s="89" t="s">
        <v>139</v>
      </c>
      <c r="N18" s="28" t="s">
        <v>7</v>
      </c>
      <c r="O18" s="28" t="s">
        <v>1</v>
      </c>
      <c r="P18" s="583" t="s">
        <v>444</v>
      </c>
      <c r="Q18" s="578"/>
    </row>
    <row r="19" spans="1:17" ht="15" customHeight="1">
      <c r="A19" s="604"/>
      <c r="B19" s="589"/>
      <c r="C19" s="608"/>
      <c r="D19" s="590"/>
      <c r="E19" s="589"/>
      <c r="F19" s="590"/>
      <c r="G19" s="585"/>
      <c r="H19" s="29" t="s">
        <v>8</v>
      </c>
      <c r="I19" s="28" t="s">
        <v>9</v>
      </c>
      <c r="J19" s="28"/>
      <c r="K19" s="29" t="s">
        <v>8</v>
      </c>
      <c r="L19" s="28"/>
      <c r="M19" s="88"/>
      <c r="N19" s="610" t="s">
        <v>132</v>
      </c>
      <c r="O19" s="28"/>
      <c r="P19" s="583"/>
      <c r="Q19" s="578"/>
    </row>
    <row r="20" spans="1:17" ht="15" customHeight="1">
      <c r="A20" s="604"/>
      <c r="B20" s="591"/>
      <c r="C20" s="609"/>
      <c r="D20" s="592"/>
      <c r="E20" s="591"/>
      <c r="F20" s="592"/>
      <c r="G20" s="586"/>
      <c r="H20" s="30" t="s">
        <v>10</v>
      </c>
      <c r="I20" s="32" t="s">
        <v>63</v>
      </c>
      <c r="J20" s="33" t="s">
        <v>133</v>
      </c>
      <c r="K20" s="31" t="s">
        <v>69</v>
      </c>
      <c r="L20" s="33" t="s">
        <v>65</v>
      </c>
      <c r="M20" s="33" t="s">
        <v>140</v>
      </c>
      <c r="N20" s="611"/>
      <c r="O20" s="33" t="s">
        <v>67</v>
      </c>
      <c r="P20" s="33" t="s">
        <v>445</v>
      </c>
      <c r="Q20" s="33" t="s">
        <v>446</v>
      </c>
    </row>
    <row r="21" spans="1:17" ht="30.75" customHeight="1">
      <c r="A21" s="73">
        <v>1</v>
      </c>
      <c r="B21" s="579">
        <f ca="1">IFERROR(INDIRECT("内訳1"&amp;$A9&amp;"！$B$3"),"")</f>
        <v>0</v>
      </c>
      <c r="C21" s="598"/>
      <c r="D21" s="599"/>
      <c r="E21" s="579">
        <f ca="1">IFERROR(INDIRECT("内訳１"&amp;$A$18&amp;"！$D$3"),"")</f>
        <v>0</v>
      </c>
      <c r="F21" s="580">
        <f t="shared" ref="F21:F29" ca="1" si="0">IFERROR(INDIRECT("内訳"&amp;$A21&amp;"！$C$18"),"")</f>
        <v>0</v>
      </c>
      <c r="G21" s="208"/>
      <c r="H21" s="210">
        <f ca="1">IFERROR(INDIRECT("内訳1"&amp;$A$9&amp;"！$C$18"),"")</f>
        <v>0</v>
      </c>
      <c r="I21" s="209"/>
      <c r="J21" s="210">
        <f ca="1">IFERROR((H21-I21),0)</f>
        <v>0</v>
      </c>
      <c r="K21" s="211">
        <f ca="1">H21</f>
        <v>0</v>
      </c>
      <c r="L21" s="171">
        <f ca="1">IFERROR(VLOOKUP(E21,削除不可!$C$4:$E$31,2,0),0)</f>
        <v>0</v>
      </c>
      <c r="M21" s="209"/>
      <c r="N21" s="171">
        <f ca="1">L21*M21</f>
        <v>0</v>
      </c>
      <c r="O21" s="171">
        <f ca="1">IFERROR(MIN(J21,K21,N21),0)</f>
        <v>0</v>
      </c>
      <c r="P21" s="210">
        <f ca="1">IFERROR(INDIRECT("内訳1"&amp;$A$9&amp;"！$C$21"),"")</f>
        <v>0</v>
      </c>
      <c r="Q21" s="171">
        <f ca="1">IFERROR(ROUNDDOWN(O21+P21,-3),0)</f>
        <v>0</v>
      </c>
    </row>
    <row r="22" spans="1:17" ht="30.75" customHeight="1">
      <c r="A22" s="73">
        <v>2</v>
      </c>
      <c r="B22" s="579" t="str">
        <f ca="1">IFERROR(INDIRECT("内訳2"&amp;$A9&amp;"！$B$3"),"")</f>
        <v/>
      </c>
      <c r="C22" s="598"/>
      <c r="D22" s="599"/>
      <c r="E22" s="579" t="str">
        <f ca="1">IFERROR(INDIRECT("内訳2"&amp;$A$18&amp;"！$D$3"),"")</f>
        <v/>
      </c>
      <c r="F22" s="580" t="str">
        <f t="shared" ca="1" si="0"/>
        <v/>
      </c>
      <c r="G22" s="208"/>
      <c r="H22" s="210" t="str">
        <f ca="1">IFERROR(INDIRECT("内訳2"&amp;$A$9&amp;"！$C$18"),"")</f>
        <v/>
      </c>
      <c r="I22" s="209"/>
      <c r="J22" s="210">
        <f t="shared" ref="J22:J29" ca="1" si="1">IFERROR((H22-I22),0)</f>
        <v>0</v>
      </c>
      <c r="K22" s="211" t="str">
        <f t="shared" ref="K22:K29" ca="1" si="2">H22</f>
        <v/>
      </c>
      <c r="L22" s="171">
        <f ca="1">IFERROR(VLOOKUP(E22,削除不可!$C$4:$E$31,2,0),0)</f>
        <v>0</v>
      </c>
      <c r="M22" s="209"/>
      <c r="N22" s="171">
        <f t="shared" ref="N22:N29" ca="1" si="3">L22*M22</f>
        <v>0</v>
      </c>
      <c r="O22" s="171">
        <f t="shared" ref="O22:O29" ca="1" si="4">IFERROR(MIN(J22,K22,N22),0)</f>
        <v>0</v>
      </c>
      <c r="P22" s="210" t="str">
        <f ca="1">IFERROR(INDIRECT("内訳2"&amp;$A$9&amp;"！$C$21"),"")</f>
        <v/>
      </c>
      <c r="Q22" s="171">
        <f t="shared" ref="Q22:Q29" ca="1" si="5">IFERROR(ROUNDDOWN(O22+P22,-3),0)</f>
        <v>0</v>
      </c>
    </row>
    <row r="23" spans="1:17" ht="30.75" customHeight="1">
      <c r="A23" s="73">
        <v>3</v>
      </c>
      <c r="B23" s="579" t="str">
        <f ca="1">IFERROR(INDIRECT("内訳3"&amp;$A9&amp;"！$B$3"),"")</f>
        <v/>
      </c>
      <c r="C23" s="598"/>
      <c r="D23" s="599"/>
      <c r="E23" s="579" t="str">
        <f ca="1">IFERROR(INDIRECT("内訳3"&amp;$A$18&amp;"！$D$3"),"")</f>
        <v/>
      </c>
      <c r="F23" s="580" t="str">
        <f t="shared" ca="1" si="0"/>
        <v/>
      </c>
      <c r="G23" s="208"/>
      <c r="H23" s="210" t="str">
        <f ca="1">IFERROR(INDIRECT("内訳3"&amp;$A$9&amp;"！$C$18"),"")</f>
        <v/>
      </c>
      <c r="I23" s="209"/>
      <c r="J23" s="210">
        <f t="shared" ca="1" si="1"/>
        <v>0</v>
      </c>
      <c r="K23" s="211" t="str">
        <f t="shared" ca="1" si="2"/>
        <v/>
      </c>
      <c r="L23" s="171">
        <f ca="1">IFERROR(VLOOKUP(E23,削除不可!$C$4:$E$31,2,0),0)</f>
        <v>0</v>
      </c>
      <c r="M23" s="209"/>
      <c r="N23" s="171">
        <f t="shared" ca="1" si="3"/>
        <v>0</v>
      </c>
      <c r="O23" s="171">
        <f t="shared" ca="1" si="4"/>
        <v>0</v>
      </c>
      <c r="P23" s="210" t="str">
        <f ca="1">IFERROR(INDIRECT("内訳3"&amp;$A$9&amp;"！$C$21"),"")</f>
        <v/>
      </c>
      <c r="Q23" s="171">
        <f t="shared" ca="1" si="5"/>
        <v>0</v>
      </c>
    </row>
    <row r="24" spans="1:17" ht="30.75" customHeight="1">
      <c r="A24" s="73">
        <v>4</v>
      </c>
      <c r="B24" s="579" t="str">
        <f ca="1">IFERROR(INDIRECT("内訳4"&amp;$A9&amp;"！$B$3"),"")</f>
        <v/>
      </c>
      <c r="C24" s="598"/>
      <c r="D24" s="599"/>
      <c r="E24" s="579" t="str">
        <f ca="1">IFERROR(INDIRECT("内訳4"&amp;$A$18&amp;"！$D$3"),"")</f>
        <v/>
      </c>
      <c r="F24" s="580" t="str">
        <f t="shared" ca="1" si="0"/>
        <v/>
      </c>
      <c r="G24" s="208"/>
      <c r="H24" s="210" t="str">
        <f ca="1">IFERROR(INDIRECT("内訳4"&amp;$A$9&amp;"！$C$18"),"")</f>
        <v/>
      </c>
      <c r="I24" s="209"/>
      <c r="J24" s="210">
        <f t="shared" ca="1" si="1"/>
        <v>0</v>
      </c>
      <c r="K24" s="211" t="str">
        <f t="shared" ca="1" si="2"/>
        <v/>
      </c>
      <c r="L24" s="171">
        <f ca="1">IFERROR(VLOOKUP(E24,削除不可!$C$4:$E$31,2,0),0)</f>
        <v>0</v>
      </c>
      <c r="M24" s="209"/>
      <c r="N24" s="171">
        <f t="shared" ca="1" si="3"/>
        <v>0</v>
      </c>
      <c r="O24" s="171">
        <f t="shared" ca="1" si="4"/>
        <v>0</v>
      </c>
      <c r="P24" s="210" t="str">
        <f ca="1">IFERROR(INDIRECT("内訳4"&amp;$A$9&amp;"！$C$21"),"")</f>
        <v/>
      </c>
      <c r="Q24" s="171">
        <f t="shared" ca="1" si="5"/>
        <v>0</v>
      </c>
    </row>
    <row r="25" spans="1:17" ht="30.75" customHeight="1">
      <c r="A25" s="73">
        <v>5</v>
      </c>
      <c r="B25" s="579" t="str">
        <f ca="1">IFERROR(INDIRECT("内訳5"&amp;$A9&amp;"！$B$3"),"")</f>
        <v/>
      </c>
      <c r="C25" s="598"/>
      <c r="D25" s="599"/>
      <c r="E25" s="579" t="str">
        <f ca="1">IFERROR(INDIRECT("内訳5"&amp;$A$18&amp;"！$D$3"),"")</f>
        <v/>
      </c>
      <c r="F25" s="580" t="str">
        <f t="shared" ca="1" si="0"/>
        <v/>
      </c>
      <c r="G25" s="208"/>
      <c r="H25" s="210" t="str">
        <f ca="1">IFERROR(INDIRECT("内訳5"&amp;$A$9&amp;"！$C$18"),"")</f>
        <v/>
      </c>
      <c r="I25" s="209"/>
      <c r="J25" s="210">
        <f t="shared" ca="1" si="1"/>
        <v>0</v>
      </c>
      <c r="K25" s="211" t="str">
        <f t="shared" ca="1" si="2"/>
        <v/>
      </c>
      <c r="L25" s="171">
        <f ca="1">IFERROR(VLOOKUP(E25,削除不可!$C$4:$E$31,2,0),0)</f>
        <v>0</v>
      </c>
      <c r="M25" s="209"/>
      <c r="N25" s="171">
        <f t="shared" ca="1" si="3"/>
        <v>0</v>
      </c>
      <c r="O25" s="171">
        <f t="shared" ca="1" si="4"/>
        <v>0</v>
      </c>
      <c r="P25" s="210" t="str">
        <f ca="1">IFERROR(INDIRECT("内訳5"&amp;$A$9&amp;"！$C$21"),"")</f>
        <v/>
      </c>
      <c r="Q25" s="171">
        <f t="shared" ca="1" si="5"/>
        <v>0</v>
      </c>
    </row>
    <row r="26" spans="1:17" ht="30.75" customHeight="1">
      <c r="A26" s="73">
        <v>6</v>
      </c>
      <c r="B26" s="579" t="str">
        <f ca="1">IFERROR(INDIRECT("内訳6"&amp;$A9&amp;"！$B$3"),"")</f>
        <v/>
      </c>
      <c r="C26" s="598"/>
      <c r="D26" s="599"/>
      <c r="E26" s="579" t="str">
        <f ca="1">IFERROR(INDIRECT("内訳6"&amp;$A$18&amp;"！$D$3"),"")</f>
        <v/>
      </c>
      <c r="F26" s="580" t="str">
        <f t="shared" ca="1" si="0"/>
        <v/>
      </c>
      <c r="G26" s="208"/>
      <c r="H26" s="210" t="str">
        <f ca="1">IFERROR(INDIRECT("内訳6"&amp;$A$9&amp;"！$C$18"),"")</f>
        <v/>
      </c>
      <c r="I26" s="209"/>
      <c r="J26" s="210">
        <f t="shared" ca="1" si="1"/>
        <v>0</v>
      </c>
      <c r="K26" s="211" t="str">
        <f t="shared" ca="1" si="2"/>
        <v/>
      </c>
      <c r="L26" s="171">
        <f ca="1">IFERROR(VLOOKUP(E26,削除不可!$C$4:$E$31,2,0),0)</f>
        <v>0</v>
      </c>
      <c r="M26" s="209"/>
      <c r="N26" s="171">
        <f t="shared" ca="1" si="3"/>
        <v>0</v>
      </c>
      <c r="O26" s="171">
        <f t="shared" ca="1" si="4"/>
        <v>0</v>
      </c>
      <c r="P26" s="210" t="str">
        <f ca="1">IFERROR(INDIRECT("内訳6"&amp;$A$9&amp;"！$C$21"),"")</f>
        <v/>
      </c>
      <c r="Q26" s="171">
        <f t="shared" ca="1" si="5"/>
        <v>0</v>
      </c>
    </row>
    <row r="27" spans="1:17" ht="30.75" customHeight="1">
      <c r="A27" s="73">
        <v>7</v>
      </c>
      <c r="B27" s="579" t="str">
        <f ca="1">IFERROR(INDIRECT("内訳7"&amp;$A9&amp;"！$B$3"),"")</f>
        <v/>
      </c>
      <c r="C27" s="598"/>
      <c r="D27" s="599"/>
      <c r="E27" s="579" t="str">
        <f ca="1">IFERROR(INDIRECT("内訳7"&amp;$A$18&amp;"！$D$3"),"")</f>
        <v/>
      </c>
      <c r="F27" s="580" t="str">
        <f t="shared" ca="1" si="0"/>
        <v/>
      </c>
      <c r="G27" s="208"/>
      <c r="H27" s="210" t="str">
        <f ca="1">IFERROR(INDIRECT("内訳7"&amp;$A$9&amp;"！$C$18"),"")</f>
        <v/>
      </c>
      <c r="I27" s="209"/>
      <c r="J27" s="210">
        <f t="shared" ca="1" si="1"/>
        <v>0</v>
      </c>
      <c r="K27" s="211" t="str">
        <f t="shared" ca="1" si="2"/>
        <v/>
      </c>
      <c r="L27" s="171">
        <f ca="1">IFERROR(VLOOKUP(E27,削除不可!$C$4:$E$31,2,0),0)</f>
        <v>0</v>
      </c>
      <c r="M27" s="209"/>
      <c r="N27" s="171">
        <f t="shared" ca="1" si="3"/>
        <v>0</v>
      </c>
      <c r="O27" s="171">
        <f t="shared" ca="1" si="4"/>
        <v>0</v>
      </c>
      <c r="P27" s="210" t="str">
        <f ca="1">IFERROR(INDIRECT("内訳7"&amp;$A$9&amp;"！$C$21"),"")</f>
        <v/>
      </c>
      <c r="Q27" s="171">
        <f t="shared" ca="1" si="5"/>
        <v>0</v>
      </c>
    </row>
    <row r="28" spans="1:17" ht="30.75" customHeight="1">
      <c r="A28" s="73">
        <v>8</v>
      </c>
      <c r="B28" s="579" t="str">
        <f ca="1">IFERROR(INDIRECT("内訳8"&amp;$A9&amp;"！$B$3"),"")</f>
        <v/>
      </c>
      <c r="C28" s="598"/>
      <c r="D28" s="599"/>
      <c r="E28" s="579" t="str">
        <f ca="1">IFERROR(INDIRECT("内訳8"&amp;$A$18&amp;"！$D$3"),"")</f>
        <v/>
      </c>
      <c r="F28" s="580" t="str">
        <f t="shared" ca="1" si="0"/>
        <v/>
      </c>
      <c r="G28" s="208"/>
      <c r="H28" s="210" t="str">
        <f ca="1">IFERROR(INDIRECT("内訳8"&amp;$A$9&amp;"！$C$18"),"")</f>
        <v/>
      </c>
      <c r="I28" s="209"/>
      <c r="J28" s="210">
        <f t="shared" ca="1" si="1"/>
        <v>0</v>
      </c>
      <c r="K28" s="211" t="str">
        <f t="shared" ca="1" si="2"/>
        <v/>
      </c>
      <c r="L28" s="171">
        <f ca="1">IFERROR(VLOOKUP(E28,削除不可!$C$4:$E$31,2,0),0)</f>
        <v>0</v>
      </c>
      <c r="M28" s="209"/>
      <c r="N28" s="171">
        <f t="shared" ca="1" si="3"/>
        <v>0</v>
      </c>
      <c r="O28" s="171">
        <f t="shared" ca="1" si="4"/>
        <v>0</v>
      </c>
      <c r="P28" s="210" t="str">
        <f ca="1">IFERROR(INDIRECT("内訳"&amp;$A$9&amp;"！$C$21"),"")</f>
        <v/>
      </c>
      <c r="Q28" s="171">
        <f t="shared" ca="1" si="5"/>
        <v>0</v>
      </c>
    </row>
    <row r="29" spans="1:17" ht="30.75" customHeight="1">
      <c r="A29" s="73">
        <v>9</v>
      </c>
      <c r="B29" s="579" t="str">
        <f ca="1">IFERROR(INDIRECT("内訳9"&amp;$A9&amp;"！$B$3"),"")</f>
        <v/>
      </c>
      <c r="C29" s="598"/>
      <c r="D29" s="599"/>
      <c r="E29" s="579" t="str">
        <f ca="1">IFERROR(INDIRECT("内訳9"&amp;$A$18&amp;"！$D$3"),"")</f>
        <v/>
      </c>
      <c r="F29" s="580" t="str">
        <f t="shared" ca="1" si="0"/>
        <v/>
      </c>
      <c r="G29" s="208"/>
      <c r="H29" s="210" t="str">
        <f ca="1">IFERROR(INDIRECT("内訳9"&amp;$A$9&amp;"！$C$18"),"")</f>
        <v/>
      </c>
      <c r="I29" s="209"/>
      <c r="J29" s="210">
        <f t="shared" ca="1" si="1"/>
        <v>0</v>
      </c>
      <c r="K29" s="211" t="str">
        <f t="shared" ca="1" si="2"/>
        <v/>
      </c>
      <c r="L29" s="171">
        <f ca="1">IFERROR(VLOOKUP(E29,削除不可!$C$4:$E$31,2,0),0)</f>
        <v>0</v>
      </c>
      <c r="M29" s="209"/>
      <c r="N29" s="171">
        <f t="shared" ca="1" si="3"/>
        <v>0</v>
      </c>
      <c r="O29" s="171">
        <f t="shared" ca="1" si="4"/>
        <v>0</v>
      </c>
      <c r="P29" s="210" t="str">
        <f ca="1">IFERROR(INDIRECT("内訳9"&amp;$A$9&amp;"！$C$21"),"")</f>
        <v/>
      </c>
      <c r="Q29" s="171">
        <f t="shared" ca="1" si="5"/>
        <v>0</v>
      </c>
    </row>
    <row r="30" spans="1:17" ht="30.75" customHeight="1">
      <c r="A30" s="73"/>
      <c r="B30" s="667" t="s">
        <v>94</v>
      </c>
      <c r="C30" s="668"/>
      <c r="D30" s="668"/>
      <c r="E30" s="668"/>
      <c r="F30" s="668"/>
      <c r="G30" s="669"/>
      <c r="H30" s="138">
        <f ca="1">SUM(H21:H29)</f>
        <v>0</v>
      </c>
      <c r="I30" s="200">
        <f t="shared" ref="I30:Q30" si="6">SUM(I21:I29)</f>
        <v>0</v>
      </c>
      <c r="J30" s="138">
        <f t="shared" ca="1" si="6"/>
        <v>0</v>
      </c>
      <c r="K30" s="200">
        <f t="shared" ca="1" si="6"/>
        <v>0</v>
      </c>
      <c r="L30" s="670"/>
      <c r="M30" s="671"/>
      <c r="N30" s="200">
        <f t="shared" ca="1" si="6"/>
        <v>0</v>
      </c>
      <c r="O30" s="200">
        <f t="shared" ca="1" si="6"/>
        <v>0</v>
      </c>
      <c r="P30" s="200">
        <f t="shared" ca="1" si="6"/>
        <v>0</v>
      </c>
      <c r="Q30" s="200">
        <f t="shared" ca="1" si="6"/>
        <v>0</v>
      </c>
    </row>
    <row r="31" spans="1:17" s="58" customFormat="1" ht="18.75" customHeight="1">
      <c r="B31" s="672" t="s">
        <v>113</v>
      </c>
      <c r="C31" s="673"/>
      <c r="D31" s="673"/>
      <c r="E31" s="673"/>
      <c r="F31" s="673"/>
      <c r="G31" s="673"/>
      <c r="H31" s="673"/>
      <c r="I31" s="673"/>
      <c r="J31" s="673"/>
      <c r="K31" s="673"/>
      <c r="L31" s="673"/>
      <c r="M31" s="673"/>
      <c r="N31" s="673"/>
      <c r="O31" s="673"/>
      <c r="P31" s="673"/>
    </row>
    <row r="32" spans="1:17" s="58" customFormat="1" ht="18.75" customHeight="1">
      <c r="B32" s="76" t="s">
        <v>198</v>
      </c>
      <c r="C32" s="76"/>
      <c r="D32" s="76"/>
      <c r="E32" s="76"/>
      <c r="F32" s="76"/>
      <c r="G32" s="76"/>
      <c r="H32" s="76"/>
      <c r="I32" s="76"/>
      <c r="J32" s="76"/>
      <c r="K32" s="76"/>
      <c r="L32" s="76"/>
      <c r="M32" s="59"/>
      <c r="N32" s="59"/>
    </row>
    <row r="33" spans="2:16" s="58" customFormat="1" ht="18.75" customHeight="1">
      <c r="B33" s="76" t="s">
        <v>165</v>
      </c>
      <c r="C33" s="76"/>
      <c r="D33" s="76"/>
      <c r="E33" s="76"/>
      <c r="F33" s="76"/>
      <c r="G33" s="76"/>
      <c r="H33" s="76"/>
      <c r="I33" s="76"/>
      <c r="J33" s="76"/>
      <c r="K33" s="76"/>
      <c r="L33" s="43"/>
      <c r="N33" s="59"/>
      <c r="O33" s="59"/>
    </row>
    <row r="34" spans="2:16" s="58" customFormat="1" ht="18.75" customHeight="1">
      <c r="B34" s="76" t="s">
        <v>95</v>
      </c>
      <c r="C34" s="76"/>
      <c r="D34" s="76"/>
      <c r="E34" s="76"/>
      <c r="F34" s="76"/>
      <c r="G34" s="76"/>
      <c r="H34" s="76"/>
      <c r="I34" s="76"/>
      <c r="J34" s="76"/>
      <c r="K34" s="76"/>
      <c r="L34" s="43"/>
      <c r="N34" s="59"/>
      <c r="O34" s="59"/>
    </row>
    <row r="35" spans="2:16" s="58" customFormat="1" ht="18.75" customHeight="1">
      <c r="B35" s="76" t="s">
        <v>116</v>
      </c>
      <c r="C35" s="77"/>
      <c r="D35" s="77"/>
      <c r="E35" s="77"/>
      <c r="F35" s="77"/>
      <c r="G35" s="77"/>
      <c r="H35" s="77"/>
      <c r="I35" s="77"/>
      <c r="J35" s="77"/>
      <c r="K35" s="659"/>
      <c r="L35" s="659"/>
      <c r="M35" s="60"/>
      <c r="N35" s="61"/>
      <c r="O35" s="62"/>
      <c r="P35" s="63"/>
    </row>
    <row r="36" spans="2:16" s="58" customFormat="1" ht="18.75" customHeight="1">
      <c r="B36" s="76" t="s">
        <v>199</v>
      </c>
      <c r="C36" s="77"/>
      <c r="D36" s="77"/>
      <c r="E36" s="77"/>
      <c r="F36" s="77"/>
      <c r="G36" s="77"/>
      <c r="H36" s="78"/>
      <c r="I36" s="78"/>
      <c r="J36" s="78"/>
      <c r="K36" s="659"/>
      <c r="L36" s="659"/>
      <c r="M36" s="60"/>
      <c r="N36" s="64"/>
      <c r="O36" s="65"/>
      <c r="P36" s="63"/>
    </row>
    <row r="37" spans="2:16" s="58" customFormat="1" ht="18.75" customHeight="1">
      <c r="B37" s="79" t="s">
        <v>72</v>
      </c>
      <c r="C37" s="80" t="s">
        <v>127</v>
      </c>
      <c r="D37" s="80"/>
      <c r="E37" s="80"/>
      <c r="F37" s="80"/>
      <c r="G37" s="80"/>
      <c r="H37" s="80"/>
      <c r="I37" s="80"/>
      <c r="J37" s="148"/>
      <c r="K37" s="148"/>
      <c r="L37" s="150"/>
      <c r="M37" s="60"/>
      <c r="N37" s="64"/>
      <c r="O37" s="65"/>
      <c r="P37" s="63"/>
    </row>
    <row r="38" spans="2:16" s="58" customFormat="1" ht="18.75" customHeight="1">
      <c r="B38" s="81" t="s">
        <v>73</v>
      </c>
      <c r="C38" s="86" t="s">
        <v>497</v>
      </c>
      <c r="D38" s="86"/>
      <c r="E38" s="86"/>
      <c r="F38" s="86"/>
      <c r="G38" s="86"/>
      <c r="H38" s="86"/>
      <c r="I38" s="86"/>
      <c r="J38" s="86"/>
      <c r="K38" s="148"/>
      <c r="L38" s="82"/>
      <c r="M38" s="66"/>
      <c r="N38" s="66"/>
      <c r="O38" s="67"/>
      <c r="P38" s="66"/>
    </row>
    <row r="39" spans="2:16" s="58" customFormat="1" ht="18.75" customHeight="1">
      <c r="B39" s="81" t="s">
        <v>75</v>
      </c>
      <c r="C39" s="43" t="s">
        <v>128</v>
      </c>
      <c r="K39" s="148"/>
      <c r="L39" s="78"/>
      <c r="M39" s="66"/>
      <c r="N39" s="66"/>
      <c r="O39" s="67"/>
      <c r="P39" s="66"/>
    </row>
    <row r="40" spans="2:16" s="58" customFormat="1" ht="18.75" customHeight="1">
      <c r="B40" s="81" t="s">
        <v>76</v>
      </c>
      <c r="C40" s="43" t="s">
        <v>129</v>
      </c>
      <c r="D40" s="43"/>
      <c r="E40" s="43"/>
      <c r="F40" s="43"/>
      <c r="G40" s="43"/>
      <c r="H40" s="43"/>
      <c r="I40" s="43"/>
      <c r="J40" s="43"/>
      <c r="K40" s="148"/>
      <c r="L40" s="78"/>
      <c r="M40" s="66"/>
      <c r="N40" s="66"/>
      <c r="O40" s="67"/>
      <c r="P40" s="66"/>
    </row>
    <row r="41" spans="2:16" s="58" customFormat="1" ht="18.75" customHeight="1">
      <c r="B41" s="81" t="s">
        <v>188</v>
      </c>
      <c r="C41" s="130" t="s">
        <v>495</v>
      </c>
      <c r="D41" s="130"/>
      <c r="E41" s="130"/>
      <c r="F41" s="43"/>
      <c r="G41" s="43"/>
      <c r="H41" s="43"/>
      <c r="I41" s="43"/>
      <c r="J41" s="43"/>
      <c r="K41" s="43"/>
      <c r="L41" s="78"/>
      <c r="M41" s="66"/>
      <c r="N41" s="66"/>
      <c r="O41" s="67"/>
      <c r="P41" s="66"/>
    </row>
    <row r="42" spans="2:16" s="58" customFormat="1" ht="18.75" customHeight="1">
      <c r="B42" s="79" t="s">
        <v>137</v>
      </c>
      <c r="C42" s="660" t="s">
        <v>130</v>
      </c>
      <c r="D42" s="660"/>
      <c r="E42" s="660"/>
      <c r="F42" s="660"/>
      <c r="G42" s="660"/>
      <c r="H42" s="660"/>
      <c r="I42" s="660"/>
      <c r="J42" s="660"/>
      <c r="K42" s="660"/>
      <c r="L42" s="78"/>
      <c r="M42" s="66"/>
      <c r="N42" s="66"/>
      <c r="O42" s="67"/>
      <c r="P42" s="66"/>
    </row>
    <row r="43" spans="2:16" ht="18.75" customHeight="1">
      <c r="B43" s="26"/>
      <c r="C43" s="78" t="s">
        <v>131</v>
      </c>
      <c r="D43" s="78"/>
      <c r="E43" s="78"/>
      <c r="F43" s="78"/>
      <c r="G43" s="78"/>
      <c r="H43" s="78"/>
      <c r="I43" s="78"/>
      <c r="J43" s="78"/>
      <c r="K43" s="78"/>
      <c r="L43" s="35"/>
      <c r="M43" s="149"/>
      <c r="N43" s="149"/>
      <c r="O43" s="36"/>
      <c r="P43" s="149"/>
    </row>
    <row r="44" spans="2:16" ht="18.75" customHeight="1">
      <c r="B44" s="45" t="s">
        <v>71</v>
      </c>
      <c r="C44" s="34"/>
      <c r="D44" s="34"/>
      <c r="E44" s="34"/>
      <c r="F44" s="34"/>
      <c r="G44" s="34"/>
      <c r="H44" s="47" t="s">
        <v>81</v>
      </c>
      <c r="I44" s="34"/>
      <c r="J44" s="34"/>
      <c r="K44" s="661"/>
      <c r="L44" s="662"/>
      <c r="M44" s="149"/>
      <c r="N44" s="149"/>
      <c r="O44" s="149"/>
      <c r="P44" s="149"/>
    </row>
    <row r="45" spans="2:16" ht="35.25" customHeight="1">
      <c r="B45" s="38" t="s">
        <v>68</v>
      </c>
      <c r="C45" s="38" t="s">
        <v>78</v>
      </c>
      <c r="D45" s="40" t="s">
        <v>92</v>
      </c>
      <c r="E45" s="38" t="s">
        <v>79</v>
      </c>
      <c r="F45" s="40" t="s">
        <v>93</v>
      </c>
      <c r="G45" s="26"/>
      <c r="H45" s="663" t="s">
        <v>68</v>
      </c>
      <c r="I45" s="665" t="s">
        <v>87</v>
      </c>
      <c r="J45" s="666"/>
      <c r="K45" s="554" t="s">
        <v>496</v>
      </c>
      <c r="L45" s="555"/>
      <c r="M45" s="652" t="s">
        <v>86</v>
      </c>
      <c r="N45" s="652" t="s">
        <v>88</v>
      </c>
      <c r="O45" s="655" t="s">
        <v>89</v>
      </c>
      <c r="P45" s="656"/>
    </row>
    <row r="46" spans="2:16" ht="35.25" customHeight="1">
      <c r="B46" s="83" t="s">
        <v>80</v>
      </c>
      <c r="C46" s="212"/>
      <c r="D46" s="346">
        <f>C46</f>
        <v>0</v>
      </c>
      <c r="E46" s="212"/>
      <c r="F46" s="212"/>
      <c r="G46" s="35"/>
      <c r="H46" s="664"/>
      <c r="I46" s="85" t="s">
        <v>83</v>
      </c>
      <c r="J46" s="85" t="s">
        <v>84</v>
      </c>
      <c r="K46" s="85" t="s">
        <v>83</v>
      </c>
      <c r="L46" s="85" t="s">
        <v>84</v>
      </c>
      <c r="M46" s="653"/>
      <c r="N46" s="654"/>
      <c r="O46" s="39" t="s">
        <v>90</v>
      </c>
      <c r="P46" s="39" t="s">
        <v>91</v>
      </c>
    </row>
    <row r="47" spans="2:16" ht="31.5" customHeight="1">
      <c r="B47" s="657" t="s">
        <v>96</v>
      </c>
      <c r="C47" s="658"/>
      <c r="D47" s="658"/>
      <c r="E47" s="658"/>
      <c r="F47" s="658"/>
      <c r="G47" s="35"/>
      <c r="H47" s="83" t="s">
        <v>85</v>
      </c>
      <c r="I47" s="213"/>
      <c r="J47" s="213"/>
      <c r="K47" s="213"/>
      <c r="L47" s="213"/>
      <c r="M47" s="213"/>
      <c r="N47" s="213"/>
      <c r="O47" s="213"/>
      <c r="P47" s="213"/>
    </row>
    <row r="48" spans="2:16" ht="18.75" customHeight="1">
      <c r="B48" s="37"/>
      <c r="C48" s="35"/>
      <c r="D48" s="35"/>
      <c r="E48" s="35"/>
      <c r="F48" s="35"/>
      <c r="G48" s="35"/>
      <c r="H48" s="35"/>
    </row>
    <row r="49" spans="1:16" ht="22.5" customHeight="1">
      <c r="B49" s="684" t="s">
        <v>267</v>
      </c>
      <c r="C49" s="547"/>
      <c r="D49" s="547"/>
      <c r="E49" s="547"/>
      <c r="F49" s="547"/>
      <c r="G49" s="547"/>
      <c r="H49" s="547"/>
      <c r="I49" s="547"/>
      <c r="J49" s="547"/>
      <c r="K49" s="547"/>
      <c r="L49" s="547"/>
      <c r="M49" s="547"/>
      <c r="N49" s="547"/>
      <c r="O49" s="547"/>
      <c r="P49" s="547"/>
    </row>
    <row r="50" spans="1:16" ht="26.25" customHeight="1">
      <c r="B50" s="46" t="s">
        <v>97</v>
      </c>
      <c r="C50" s="43"/>
      <c r="D50" s="43"/>
      <c r="E50" s="43"/>
      <c r="F50" s="44"/>
      <c r="G50" s="44"/>
      <c r="H50" s="44"/>
      <c r="I50" s="44"/>
      <c r="J50" s="44"/>
      <c r="K50" s="44"/>
      <c r="L50" s="44"/>
      <c r="M50" s="44"/>
      <c r="N50" s="44"/>
      <c r="O50" s="44"/>
      <c r="P50" s="74" t="s">
        <v>115</v>
      </c>
    </row>
    <row r="51" spans="1:16" ht="18" customHeight="1">
      <c r="B51" s="587" t="s">
        <v>117</v>
      </c>
      <c r="C51" s="685"/>
      <c r="D51" s="686"/>
      <c r="E51" s="587" t="s">
        <v>121</v>
      </c>
      <c r="F51" s="693"/>
      <c r="G51" s="584" t="s">
        <v>82</v>
      </c>
      <c r="H51" s="190"/>
      <c r="I51" s="27"/>
      <c r="J51" s="27"/>
      <c r="K51" s="582" t="s">
        <v>124</v>
      </c>
      <c r="L51" s="581" t="s">
        <v>2</v>
      </c>
      <c r="M51" s="581"/>
      <c r="N51" s="581"/>
      <c r="O51" s="193"/>
      <c r="P51" s="577" t="s">
        <v>3</v>
      </c>
    </row>
    <row r="52" spans="1:16" ht="15" customHeight="1">
      <c r="B52" s="687"/>
      <c r="C52" s="688"/>
      <c r="D52" s="689"/>
      <c r="E52" s="694"/>
      <c r="F52" s="695"/>
      <c r="G52" s="698"/>
      <c r="H52" s="28" t="s">
        <v>4</v>
      </c>
      <c r="I52" s="28" t="s">
        <v>5</v>
      </c>
      <c r="J52" s="28" t="s">
        <v>0</v>
      </c>
      <c r="K52" s="583"/>
      <c r="L52" s="28" t="s">
        <v>6</v>
      </c>
      <c r="M52" s="89" t="s">
        <v>139</v>
      </c>
      <c r="N52" s="28" t="s">
        <v>7</v>
      </c>
      <c r="O52" s="28" t="s">
        <v>1</v>
      </c>
      <c r="P52" s="700"/>
    </row>
    <row r="53" spans="1:16" ht="15" customHeight="1">
      <c r="B53" s="687"/>
      <c r="C53" s="688"/>
      <c r="D53" s="689"/>
      <c r="E53" s="694"/>
      <c r="F53" s="695"/>
      <c r="G53" s="698"/>
      <c r="H53" s="29"/>
      <c r="I53" s="28" t="s">
        <v>9</v>
      </c>
      <c r="J53" s="28"/>
      <c r="K53" s="29" t="s">
        <v>8</v>
      </c>
      <c r="L53" s="28"/>
      <c r="M53" s="88"/>
      <c r="N53" s="701" t="s">
        <v>66</v>
      </c>
      <c r="O53" s="28"/>
      <c r="P53" s="700"/>
    </row>
    <row r="54" spans="1:16" ht="15" customHeight="1">
      <c r="B54" s="690"/>
      <c r="C54" s="691"/>
      <c r="D54" s="692"/>
      <c r="E54" s="696"/>
      <c r="F54" s="697"/>
      <c r="G54" s="699"/>
      <c r="H54" s="30" t="s">
        <v>10</v>
      </c>
      <c r="I54" s="32" t="s">
        <v>63</v>
      </c>
      <c r="J54" s="33" t="s">
        <v>64</v>
      </c>
      <c r="K54" s="31" t="s">
        <v>69</v>
      </c>
      <c r="L54" s="33" t="s">
        <v>65</v>
      </c>
      <c r="M54" s="33" t="s">
        <v>140</v>
      </c>
      <c r="N54" s="702"/>
      <c r="O54" s="33" t="s">
        <v>67</v>
      </c>
      <c r="P54" s="33" t="s">
        <v>11</v>
      </c>
    </row>
    <row r="55" spans="1:16" ht="38.25" customHeight="1">
      <c r="A55" s="73">
        <v>1</v>
      </c>
      <c r="B55" s="579">
        <f ca="1">IFERROR(INDIRECT("職員派遣の内訳1"&amp;$A$9&amp;"！$B$4"),"")</f>
        <v>0</v>
      </c>
      <c r="C55" s="598">
        <f t="shared" ref="C55:F59" ca="1" si="7">IFERROR(INDIRECT("内訳"&amp;$A55&amp;"！$C$18"),"")</f>
        <v>0</v>
      </c>
      <c r="D55" s="599">
        <f t="shared" ca="1" si="7"/>
        <v>0</v>
      </c>
      <c r="E55" s="579">
        <f ca="1">IFERROR(INDIRECT("職員派遣の内訳1"&amp;$A$9&amp;"！$D$4"),"")</f>
        <v>0</v>
      </c>
      <c r="F55" s="638">
        <f t="shared" ca="1" si="7"/>
        <v>0</v>
      </c>
      <c r="G55" s="214"/>
      <c r="H55" s="210">
        <f ca="1">IFERROR(INDIRECT("職員派遣の内訳1"&amp;$A$9&amp;"！$C$14"),"")</f>
        <v>0</v>
      </c>
      <c r="I55" s="209"/>
      <c r="J55" s="210">
        <f ca="1">IFERROR((H55-I55),0)</f>
        <v>0</v>
      </c>
      <c r="K55" s="211">
        <f ca="1">H55</f>
        <v>0</v>
      </c>
      <c r="L55" s="171">
        <f ca="1">IFERROR(VLOOKUP(E55,削除不可!$C$4:$E$31,3,0),0)</f>
        <v>0</v>
      </c>
      <c r="M55" s="209"/>
      <c r="N55" s="171">
        <f ca="1">L55*M55</f>
        <v>0</v>
      </c>
      <c r="O55" s="171">
        <f ca="1">IFERROR(MIN(J55,K55,N55),0)</f>
        <v>0</v>
      </c>
      <c r="P55" s="171">
        <f ca="1">IFERROR(ROUNDDOWN(O55,-3),0)</f>
        <v>0</v>
      </c>
    </row>
    <row r="56" spans="1:16" ht="38.25" customHeight="1">
      <c r="A56" s="73">
        <v>2</v>
      </c>
      <c r="B56" s="579" t="str">
        <f ca="1">IFERROR(INDIRECT("職員派遣の内訳2"&amp;$A$9&amp;"！$B$4"),"")</f>
        <v/>
      </c>
      <c r="C56" s="598" t="str">
        <f t="shared" ca="1" si="7"/>
        <v/>
      </c>
      <c r="D56" s="599" t="str">
        <f t="shared" ca="1" si="7"/>
        <v/>
      </c>
      <c r="E56" s="579" t="str">
        <f ca="1">IFERROR(INDIRECT("職員派遣の内訳2"&amp;$A$9&amp;"！$D$4"),"")</f>
        <v/>
      </c>
      <c r="F56" s="638" t="str">
        <f t="shared" ca="1" si="7"/>
        <v/>
      </c>
      <c r="G56" s="214"/>
      <c r="H56" s="210" t="str">
        <f ca="1">IFERROR(INDIRECT("職員派遣の内訳2"&amp;$A$9&amp;"！$C$14"),"")</f>
        <v/>
      </c>
      <c r="I56" s="209"/>
      <c r="J56" s="210">
        <f ca="1">IFERROR((H56-I56),0)</f>
        <v>0</v>
      </c>
      <c r="K56" s="211" t="str">
        <f ca="1">H56</f>
        <v/>
      </c>
      <c r="L56" s="171">
        <f ca="1">IFERROR(VLOOKUP(E56,削除不可!$C$4:$E$31,3,0),0)</f>
        <v>0</v>
      </c>
      <c r="M56" s="209"/>
      <c r="N56" s="171">
        <f ca="1">L56*M56</f>
        <v>0</v>
      </c>
      <c r="O56" s="171">
        <f ca="1">IFERROR(MIN(J56,K56,N56),0)</f>
        <v>0</v>
      </c>
      <c r="P56" s="171">
        <f ca="1">IFERROR(ROUNDDOWN(O56,-3),0)</f>
        <v>0</v>
      </c>
    </row>
    <row r="57" spans="1:16" ht="38.25" customHeight="1">
      <c r="A57" s="73">
        <v>3</v>
      </c>
      <c r="B57" s="579" t="str">
        <f ca="1">IFERROR(INDIRECT("職員派遣の内訳3"&amp;$A$9&amp;"！$B$4"),"")</f>
        <v/>
      </c>
      <c r="C57" s="598" t="str">
        <f t="shared" ca="1" si="7"/>
        <v/>
      </c>
      <c r="D57" s="599" t="str">
        <f t="shared" ca="1" si="7"/>
        <v/>
      </c>
      <c r="E57" s="579" t="str">
        <f ca="1">IFERROR(INDIRECT("職員派遣の内訳3"&amp;$A$9&amp;"！$D$4"),"")</f>
        <v/>
      </c>
      <c r="F57" s="638" t="str">
        <f t="shared" ca="1" si="7"/>
        <v/>
      </c>
      <c r="G57" s="214"/>
      <c r="H57" s="210" t="str">
        <f ca="1">IFERROR(INDIRECT("職員派遣の内訳3"&amp;$A$9&amp;"！$C$14"),"")</f>
        <v/>
      </c>
      <c r="I57" s="209"/>
      <c r="J57" s="210">
        <f ca="1">IFERROR((H57-I57),0)</f>
        <v>0</v>
      </c>
      <c r="K57" s="211" t="str">
        <f ca="1">H57</f>
        <v/>
      </c>
      <c r="L57" s="171">
        <f ca="1">IFERROR(VLOOKUP(E57,削除不可!$C$4:$E$31,3,0),0)</f>
        <v>0</v>
      </c>
      <c r="M57" s="209"/>
      <c r="N57" s="171">
        <f ca="1">L57*M57</f>
        <v>0</v>
      </c>
      <c r="O57" s="171">
        <f ca="1">IFERROR(MIN(J57,K57,N57),0)</f>
        <v>0</v>
      </c>
      <c r="P57" s="171">
        <f ca="1">IFERROR(ROUNDDOWN(O57,-3),0)</f>
        <v>0</v>
      </c>
    </row>
    <row r="58" spans="1:16" ht="38.25" customHeight="1">
      <c r="A58" s="73">
        <v>4</v>
      </c>
      <c r="B58" s="579" t="str">
        <f ca="1">IFERROR(INDIRECT("職員派遣の内訳4"&amp;$A$9&amp;"！$B$4"),"")</f>
        <v/>
      </c>
      <c r="C58" s="598" t="str">
        <f t="shared" ca="1" si="7"/>
        <v/>
      </c>
      <c r="D58" s="599" t="str">
        <f t="shared" ca="1" si="7"/>
        <v/>
      </c>
      <c r="E58" s="579" t="str">
        <f ca="1">IFERROR(INDIRECT("職員派遣の内訳4"&amp;$A$9&amp;"！$D$4"),"")</f>
        <v/>
      </c>
      <c r="F58" s="638" t="str">
        <f t="shared" ca="1" si="7"/>
        <v/>
      </c>
      <c r="G58" s="214"/>
      <c r="H58" s="210" t="str">
        <f ca="1">IFERROR(INDIRECT("職員派遣の内訳4"&amp;$A$9&amp;"！$C$14"),"")</f>
        <v/>
      </c>
      <c r="I58" s="209"/>
      <c r="J58" s="210">
        <f ca="1">IFERROR((H58-I58),0)</f>
        <v>0</v>
      </c>
      <c r="K58" s="211" t="str">
        <f ca="1">H58</f>
        <v/>
      </c>
      <c r="L58" s="171">
        <f ca="1">IFERROR(VLOOKUP(E58,削除不可!$C$4:$E$31,3,0),0)</f>
        <v>0</v>
      </c>
      <c r="M58" s="209"/>
      <c r="N58" s="171">
        <f ca="1">L58*M58</f>
        <v>0</v>
      </c>
      <c r="O58" s="171">
        <f ca="1">IFERROR(MIN(J58,K58,N58),0)</f>
        <v>0</v>
      </c>
      <c r="P58" s="171">
        <f ca="1">IFERROR(ROUNDDOWN(O58,-3),0)</f>
        <v>0</v>
      </c>
    </row>
    <row r="59" spans="1:16" ht="38.25" customHeight="1">
      <c r="A59" s="73">
        <v>5</v>
      </c>
      <c r="B59" s="579" t="str">
        <f ca="1">IFERROR(INDIRECT("職員派遣の内訳5"&amp;$A$9&amp;"！$B$4"),"")</f>
        <v/>
      </c>
      <c r="C59" s="598" t="str">
        <f t="shared" ca="1" si="7"/>
        <v/>
      </c>
      <c r="D59" s="599" t="str">
        <f t="shared" ca="1" si="7"/>
        <v/>
      </c>
      <c r="E59" s="579" t="str">
        <f ca="1">IFERROR(INDIRECT("職員派遣の内訳5"&amp;$A$9&amp;"！$D$4"),"")</f>
        <v/>
      </c>
      <c r="F59" s="638" t="str">
        <f t="shared" ca="1" si="7"/>
        <v/>
      </c>
      <c r="G59" s="214"/>
      <c r="H59" s="210" t="str">
        <f ca="1">IFERROR(INDIRECT("職員派遣の内5"&amp;$A$9&amp;"！$C$14"),"")</f>
        <v/>
      </c>
      <c r="I59" s="209"/>
      <c r="J59" s="210">
        <f ca="1">IFERROR((H59-I59),0)</f>
        <v>0</v>
      </c>
      <c r="K59" s="211" t="str">
        <f ca="1">H59</f>
        <v/>
      </c>
      <c r="L59" s="171">
        <f ca="1">IFERROR(VLOOKUP(E59,削除不可!$C$4:$E$31,3,0),0)</f>
        <v>0</v>
      </c>
      <c r="M59" s="209"/>
      <c r="N59" s="171">
        <f ca="1">L59*M59</f>
        <v>0</v>
      </c>
      <c r="O59" s="171">
        <f ca="1">IFERROR(MIN(J59,K59,N59),0)</f>
        <v>0</v>
      </c>
      <c r="P59" s="171">
        <f ca="1">IFERROR(ROUNDDOWN(O59,-3),0)</f>
        <v>0</v>
      </c>
    </row>
    <row r="60" spans="1:16" ht="38.25" customHeight="1">
      <c r="A60" s="73"/>
      <c r="B60" s="667" t="s">
        <v>94</v>
      </c>
      <c r="C60" s="668"/>
      <c r="D60" s="668"/>
      <c r="E60" s="668"/>
      <c r="F60" s="668"/>
      <c r="G60" s="707"/>
      <c r="H60" s="138">
        <f ca="1">SUM(H55:H59)</f>
        <v>0</v>
      </c>
      <c r="I60" s="200">
        <f>SUM(I55:I59)</f>
        <v>0</v>
      </c>
      <c r="J60" s="138">
        <f ca="1">SUM(J55:J59)</f>
        <v>0</v>
      </c>
      <c r="K60" s="200">
        <f ca="1">SUM(K55:K59)</f>
        <v>0</v>
      </c>
      <c r="L60" s="670"/>
      <c r="M60" s="671"/>
      <c r="N60" s="200">
        <f ca="1">SUM(N55:N59)</f>
        <v>0</v>
      </c>
      <c r="O60" s="200">
        <f ca="1">SUM(O55:O59)</f>
        <v>0</v>
      </c>
      <c r="P60" s="200">
        <f ca="1">SUM(P55:P59)</f>
        <v>0</v>
      </c>
    </row>
    <row r="61" spans="1:16" s="58" customFormat="1" ht="18.75" customHeight="1">
      <c r="B61" s="75" t="s">
        <v>114</v>
      </c>
      <c r="C61" s="76"/>
      <c r="D61" s="76"/>
      <c r="E61" s="76"/>
      <c r="F61" s="76"/>
      <c r="G61" s="76"/>
      <c r="H61" s="76"/>
      <c r="I61" s="76"/>
      <c r="J61" s="76"/>
      <c r="K61" s="76"/>
      <c r="L61" s="76"/>
      <c r="M61" s="59"/>
      <c r="N61" s="59"/>
    </row>
    <row r="62" spans="1:16" s="58" customFormat="1" ht="18.75" customHeight="1">
      <c r="B62" s="76" t="s">
        <v>122</v>
      </c>
      <c r="C62" s="76"/>
      <c r="D62" s="76"/>
      <c r="E62" s="76"/>
      <c r="F62" s="76"/>
      <c r="G62" s="76"/>
      <c r="H62" s="76"/>
      <c r="I62" s="76"/>
      <c r="J62" s="76"/>
      <c r="K62" s="76"/>
      <c r="L62" s="76"/>
      <c r="M62" s="59"/>
      <c r="N62" s="59"/>
    </row>
    <row r="63" spans="1:16" s="58" customFormat="1" ht="18.75" customHeight="1">
      <c r="B63" s="76" t="s">
        <v>166</v>
      </c>
      <c r="C63" s="76"/>
      <c r="D63" s="76"/>
      <c r="E63" s="76"/>
      <c r="F63" s="76"/>
      <c r="G63" s="76"/>
      <c r="H63" s="76"/>
      <c r="I63" s="76"/>
      <c r="J63" s="76"/>
      <c r="K63" s="76"/>
      <c r="L63" s="43"/>
      <c r="N63" s="59"/>
      <c r="O63" s="59"/>
    </row>
    <row r="64" spans="1:16" s="58" customFormat="1" ht="18.75" customHeight="1">
      <c r="B64" s="76" t="s">
        <v>95</v>
      </c>
      <c r="C64" s="76"/>
      <c r="D64" s="76"/>
      <c r="E64" s="76"/>
      <c r="F64" s="76"/>
      <c r="G64" s="76"/>
      <c r="H64" s="76"/>
      <c r="I64" s="76"/>
      <c r="J64" s="76"/>
      <c r="K64" s="76"/>
      <c r="L64" s="43"/>
      <c r="N64" s="59"/>
      <c r="O64" s="59"/>
    </row>
    <row r="65" spans="2:16" s="58" customFormat="1" ht="18.75" customHeight="1">
      <c r="B65" s="76" t="s">
        <v>116</v>
      </c>
      <c r="C65" s="77"/>
      <c r="D65" s="77"/>
      <c r="E65" s="77"/>
      <c r="F65" s="77"/>
      <c r="G65" s="77"/>
      <c r="H65" s="77"/>
      <c r="I65" s="77"/>
      <c r="J65" s="77"/>
      <c r="K65" s="659"/>
      <c r="L65" s="659"/>
      <c r="M65" s="60"/>
      <c r="N65" s="61"/>
      <c r="O65" s="62"/>
      <c r="P65" s="63"/>
    </row>
    <row r="66" spans="2:16" s="58" customFormat="1" ht="18.75" customHeight="1">
      <c r="B66" s="76" t="s">
        <v>138</v>
      </c>
      <c r="C66" s="77"/>
      <c r="D66" s="77"/>
      <c r="E66" s="77"/>
      <c r="F66" s="77"/>
      <c r="G66" s="77"/>
      <c r="H66" s="78"/>
      <c r="I66" s="78"/>
      <c r="J66" s="78"/>
      <c r="K66" s="659"/>
      <c r="L66" s="659"/>
      <c r="M66" s="60"/>
      <c r="N66" s="64"/>
      <c r="O66" s="65"/>
      <c r="P66" s="63"/>
    </row>
    <row r="67" spans="2:16" s="58" customFormat="1" ht="18.75" customHeight="1">
      <c r="B67" s="79" t="s">
        <v>72</v>
      </c>
      <c r="C67" s="80" t="s">
        <v>136</v>
      </c>
      <c r="D67" s="80"/>
      <c r="E67" s="80"/>
      <c r="F67" s="80"/>
      <c r="G67" s="80"/>
      <c r="H67" s="80"/>
      <c r="I67" s="80"/>
      <c r="J67" s="194"/>
      <c r="K67" s="194"/>
      <c r="L67" s="192"/>
      <c r="M67" s="60"/>
      <c r="N67" s="64"/>
      <c r="O67" s="65"/>
      <c r="P67" s="63"/>
    </row>
    <row r="68" spans="2:16" s="58" customFormat="1" ht="18.75" customHeight="1">
      <c r="B68" s="81" t="s">
        <v>73</v>
      </c>
      <c r="C68" s="86" t="s">
        <v>135</v>
      </c>
      <c r="D68" s="86"/>
      <c r="E68" s="86"/>
      <c r="F68" s="86"/>
      <c r="G68" s="86"/>
      <c r="H68" s="86"/>
      <c r="I68" s="86"/>
      <c r="J68" s="86"/>
      <c r="K68" s="194"/>
      <c r="L68" s="82"/>
      <c r="M68" s="66"/>
      <c r="N68" s="66"/>
      <c r="O68" s="67"/>
      <c r="P68" s="66"/>
    </row>
    <row r="69" spans="2:16" s="58" customFormat="1" ht="18.75" customHeight="1">
      <c r="B69" s="81"/>
      <c r="C69" s="86"/>
      <c r="D69" s="86"/>
      <c r="E69" s="86"/>
      <c r="F69" s="86"/>
      <c r="G69" s="86"/>
      <c r="H69" s="86"/>
      <c r="I69" s="86"/>
      <c r="J69" s="86"/>
      <c r="K69" s="194"/>
      <c r="L69" s="78"/>
      <c r="M69" s="66"/>
      <c r="N69" s="66"/>
      <c r="O69" s="67"/>
      <c r="P69" s="66"/>
    </row>
    <row r="70" spans="2:16" s="58" customFormat="1" ht="18.75" customHeight="1">
      <c r="B70" s="81"/>
      <c r="C70" s="86"/>
      <c r="D70" s="86"/>
      <c r="E70" s="86"/>
      <c r="F70" s="86"/>
      <c r="G70" s="86"/>
      <c r="H70" s="86"/>
      <c r="I70" s="86"/>
      <c r="J70" s="86"/>
      <c r="K70" s="86"/>
      <c r="L70" s="78"/>
      <c r="M70" s="66"/>
      <c r="N70" s="66"/>
      <c r="O70" s="67"/>
      <c r="P70" s="66"/>
    </row>
    <row r="71" spans="2:16" s="58" customFormat="1" ht="18.75" customHeight="1">
      <c r="B71" s="43"/>
      <c r="C71" s="78"/>
      <c r="D71" s="78"/>
      <c r="E71" s="78"/>
      <c r="F71" s="78"/>
      <c r="G71" s="78"/>
      <c r="H71" s="78"/>
      <c r="I71" s="78"/>
      <c r="J71" s="78"/>
      <c r="K71" s="78"/>
      <c r="L71" s="78"/>
      <c r="M71" s="66"/>
      <c r="N71" s="66"/>
      <c r="O71" s="67"/>
      <c r="P71" s="66"/>
    </row>
    <row r="72" spans="2:16" ht="18.75" customHeight="1">
      <c r="B72" s="26"/>
      <c r="C72" s="35"/>
      <c r="D72" s="35"/>
      <c r="E72" s="35"/>
      <c r="F72" s="35"/>
      <c r="G72" s="35"/>
      <c r="H72" s="35"/>
      <c r="I72" s="35"/>
      <c r="J72" s="35"/>
      <c r="K72" s="35"/>
      <c r="L72" s="35"/>
      <c r="M72" s="191"/>
      <c r="N72" s="191"/>
      <c r="O72" s="36"/>
      <c r="P72" s="191"/>
    </row>
    <row r="73" spans="2:16" ht="18.75" customHeight="1">
      <c r="B73" s="45" t="s">
        <v>105</v>
      </c>
      <c r="C73" s="34"/>
      <c r="D73" s="34"/>
      <c r="E73" s="34"/>
      <c r="F73" s="34"/>
      <c r="G73" s="34"/>
      <c r="H73" s="47" t="s">
        <v>104</v>
      </c>
      <c r="I73" s="34"/>
      <c r="J73" s="34"/>
      <c r="K73" s="661"/>
      <c r="L73" s="662"/>
      <c r="M73" s="191"/>
      <c r="N73" s="191"/>
      <c r="O73" s="191"/>
      <c r="P73" s="191"/>
    </row>
    <row r="74" spans="2:16" ht="35.25" customHeight="1">
      <c r="B74" s="38" t="s">
        <v>68</v>
      </c>
      <c r="C74" s="38" t="s">
        <v>100</v>
      </c>
      <c r="D74" s="40" t="s">
        <v>101</v>
      </c>
      <c r="E74" s="38" t="s">
        <v>103</v>
      </c>
      <c r="F74" s="40" t="s">
        <v>106</v>
      </c>
      <c r="G74" s="26"/>
      <c r="H74" s="663" t="s">
        <v>68</v>
      </c>
      <c r="I74" s="665" t="s">
        <v>110</v>
      </c>
      <c r="J74" s="666"/>
      <c r="K74" s="705" t="s">
        <v>111</v>
      </c>
      <c r="L74" s="706"/>
      <c r="M74" s="705" t="s">
        <v>112</v>
      </c>
      <c r="N74" s="706"/>
      <c r="O74" s="708"/>
      <c r="P74" s="709"/>
    </row>
    <row r="75" spans="2:16" ht="35.25" customHeight="1">
      <c r="B75" s="83" t="s">
        <v>102</v>
      </c>
      <c r="C75" s="212"/>
      <c r="D75" s="212"/>
      <c r="E75" s="215"/>
      <c r="F75" s="215"/>
      <c r="G75" s="35"/>
      <c r="H75" s="664"/>
      <c r="I75" s="85" t="s">
        <v>108</v>
      </c>
      <c r="J75" s="85" t="s">
        <v>109</v>
      </c>
      <c r="K75" s="85" t="s">
        <v>108</v>
      </c>
      <c r="L75" s="85" t="s">
        <v>109</v>
      </c>
      <c r="M75" s="85" t="s">
        <v>108</v>
      </c>
      <c r="N75" s="85" t="s">
        <v>109</v>
      </c>
      <c r="O75" s="57"/>
      <c r="P75" s="57"/>
    </row>
    <row r="76" spans="2:16" ht="31.5" customHeight="1">
      <c r="B76" s="703"/>
      <c r="C76" s="704"/>
      <c r="D76" s="704"/>
      <c r="E76" s="704"/>
      <c r="F76" s="704"/>
      <c r="G76" s="35"/>
      <c r="H76" s="83" t="s">
        <v>107</v>
      </c>
      <c r="I76" s="213"/>
      <c r="J76" s="213"/>
      <c r="K76" s="213"/>
      <c r="L76" s="213"/>
      <c r="M76" s="213"/>
      <c r="N76" s="213"/>
      <c r="O76" s="35"/>
      <c r="P76" s="35"/>
    </row>
  </sheetData>
  <mergeCells count="89">
    <mergeCell ref="B57:D57"/>
    <mergeCell ref="E57:F57"/>
    <mergeCell ref="B58:D58"/>
    <mergeCell ref="B60:G60"/>
    <mergeCell ref="O74:P74"/>
    <mergeCell ref="E58:F58"/>
    <mergeCell ref="B59:D59"/>
    <mergeCell ref="E59:F59"/>
    <mergeCell ref="B76:F76"/>
    <mergeCell ref="L60:M60"/>
    <mergeCell ref="K65:L65"/>
    <mergeCell ref="K66:L66"/>
    <mergeCell ref="K73:L73"/>
    <mergeCell ref="H74:H75"/>
    <mergeCell ref="I74:J74"/>
    <mergeCell ref="K74:L74"/>
    <mergeCell ref="M74:N74"/>
    <mergeCell ref="B55:D55"/>
    <mergeCell ref="E55:F55"/>
    <mergeCell ref="B56:D56"/>
    <mergeCell ref="E56:F56"/>
    <mergeCell ref="B49:P49"/>
    <mergeCell ref="B51:D54"/>
    <mergeCell ref="E51:F54"/>
    <mergeCell ref="G51:G54"/>
    <mergeCell ref="K51:K52"/>
    <mergeCell ref="L51:N51"/>
    <mergeCell ref="P51:P53"/>
    <mergeCell ref="N53:N54"/>
    <mergeCell ref="B22:D22"/>
    <mergeCell ref="E22:F22"/>
    <mergeCell ref="B2:P2"/>
    <mergeCell ref="D3:K3"/>
    <mergeCell ref="D4:K4"/>
    <mergeCell ref="C5:C6"/>
    <mergeCell ref="D6:K6"/>
    <mergeCell ref="B3:B7"/>
    <mergeCell ref="E7:G7"/>
    <mergeCell ref="I7:K7"/>
    <mergeCell ref="E13:G13"/>
    <mergeCell ref="I13:K13"/>
    <mergeCell ref="B21:D21"/>
    <mergeCell ref="E21:F21"/>
    <mergeCell ref="A14:A20"/>
    <mergeCell ref="B15:P15"/>
    <mergeCell ref="B17:D20"/>
    <mergeCell ref="E17:F20"/>
    <mergeCell ref="G17:G20"/>
    <mergeCell ref="K17:K18"/>
    <mergeCell ref="L17:N17"/>
    <mergeCell ref="H17:H18"/>
    <mergeCell ref="P18:P19"/>
    <mergeCell ref="Q17:Q19"/>
    <mergeCell ref="N19:N20"/>
    <mergeCell ref="B8:B13"/>
    <mergeCell ref="E12:G12"/>
    <mergeCell ref="I12:K12"/>
    <mergeCell ref="D8:K8"/>
    <mergeCell ref="D9:K9"/>
    <mergeCell ref="C10:C11"/>
    <mergeCell ref="D11:K11"/>
    <mergeCell ref="B23:D23"/>
    <mergeCell ref="E23:F23"/>
    <mergeCell ref="B24:D24"/>
    <mergeCell ref="E24:F24"/>
    <mergeCell ref="B25:D25"/>
    <mergeCell ref="E25:F25"/>
    <mergeCell ref="K35:L35"/>
    <mergeCell ref="B26:D26"/>
    <mergeCell ref="E26:F26"/>
    <mergeCell ref="B27:D27"/>
    <mergeCell ref="E27:F27"/>
    <mergeCell ref="B28:D28"/>
    <mergeCell ref="E28:F28"/>
    <mergeCell ref="B29:D29"/>
    <mergeCell ref="E29:F29"/>
    <mergeCell ref="B30:G30"/>
    <mergeCell ref="L30:M30"/>
    <mergeCell ref="B31:P31"/>
    <mergeCell ref="M45:M46"/>
    <mergeCell ref="N45:N46"/>
    <mergeCell ref="O45:P45"/>
    <mergeCell ref="B47:F47"/>
    <mergeCell ref="K36:L36"/>
    <mergeCell ref="C42:K42"/>
    <mergeCell ref="K44:L44"/>
    <mergeCell ref="H45:H46"/>
    <mergeCell ref="I45:J45"/>
    <mergeCell ref="K45:L45"/>
  </mergeCells>
  <phoneticPr fontId="2"/>
  <dataValidations count="2">
    <dataValidation type="list" allowBlank="1" showInputMessage="1" showErrorMessage="1" sqref="G21:G29">
      <formula1>$B$37:$B$42</formula1>
    </dataValidation>
    <dataValidation type="list" allowBlank="1" showInputMessage="1" showErrorMessage="1" sqref="G55:G59">
      <formula1>$B$67:$B$68</formula1>
    </dataValidation>
  </dataValidations>
  <hyperlinks>
    <hyperlink ref="R2" location="'使い方（はじめにお読みください）'!A1" display="使い方に戻る"/>
  </hyperlinks>
  <printOptions horizontalCentered="1"/>
  <pageMargins left="0.19685039370078741" right="0.19685039370078741" top="0.59055118110236227" bottom="0.39370078740157483" header="0.51181102362204722" footer="0.35433070866141736"/>
  <pageSetup paperSize="9" scale="54" orientation="landscape" r:id="rId1"/>
  <headerFooter alignWithMargins="0"/>
  <rowBreaks count="1" manualBreakCount="1">
    <brk id="47" min="1" max="16"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sheetPr>
  <dimension ref="A1:L54"/>
  <sheetViews>
    <sheetView view="pageBreakPreview" zoomScaleNormal="120" zoomScaleSheetLayoutView="100" workbookViewId="0">
      <selection activeCell="C7" sqref="C7"/>
    </sheetView>
  </sheetViews>
  <sheetFormatPr defaultColWidth="2.21875" defaultRowHeight="13.2"/>
  <cols>
    <col min="1" max="1" width="14.21875" style="3" customWidth="1"/>
    <col min="2" max="2" width="34.33203125" style="3" customWidth="1"/>
    <col min="3" max="3" width="13.109375" style="3" customWidth="1"/>
    <col min="4" max="4" width="85.21875" style="3" customWidth="1"/>
    <col min="5" max="5" width="16.44140625" style="3" customWidth="1"/>
    <col min="6" max="6" width="2.21875" style="3" customWidth="1"/>
    <col min="7" max="12" width="2.21875" style="3" hidden="1" customWidth="1"/>
    <col min="13" max="16384" width="2.21875" style="3"/>
  </cols>
  <sheetData>
    <row r="1" spans="1:5" s="2" customFormat="1" ht="22.5" customHeight="1" thickBot="1">
      <c r="A1" s="710" t="s">
        <v>269</v>
      </c>
      <c r="B1" s="710"/>
      <c r="C1" s="710"/>
      <c r="D1" s="710"/>
    </row>
    <row r="2" spans="1:5" s="2" customFormat="1" ht="22.5" customHeight="1" thickBot="1">
      <c r="A2" s="720" t="s">
        <v>498</v>
      </c>
      <c r="B2" s="721"/>
      <c r="C2" s="721"/>
      <c r="D2" s="721"/>
      <c r="E2" s="297" t="s">
        <v>371</v>
      </c>
    </row>
    <row r="3" spans="1:5" s="2" customFormat="1" ht="33.75" customHeight="1">
      <c r="A3" s="50" t="s">
        <v>119</v>
      </c>
      <c r="B3" s="216"/>
      <c r="C3" s="84" t="s">
        <v>120</v>
      </c>
      <c r="D3" s="216"/>
      <c r="E3" s="41"/>
    </row>
    <row r="4" spans="1:5" ht="22.5" customHeight="1">
      <c r="A4" s="68" t="s">
        <v>125</v>
      </c>
      <c r="B4" s="21"/>
      <c r="C4" s="21"/>
      <c r="D4" s="22"/>
    </row>
    <row r="5" spans="1:5" ht="22.5" customHeight="1">
      <c r="A5" s="711" t="s">
        <v>51</v>
      </c>
      <c r="B5" s="712"/>
      <c r="C5" s="52" t="s">
        <v>50</v>
      </c>
      <c r="D5" s="53" t="s">
        <v>126</v>
      </c>
    </row>
    <row r="6" spans="1:5" ht="40.5" customHeight="1">
      <c r="A6" s="713" t="s">
        <v>99</v>
      </c>
      <c r="B6" s="54" t="s">
        <v>52</v>
      </c>
      <c r="C6" s="217"/>
      <c r="D6" s="291"/>
    </row>
    <row r="7" spans="1:5" ht="40.5" customHeight="1">
      <c r="A7" s="713"/>
      <c r="B7" s="355" t="s">
        <v>53</v>
      </c>
      <c r="C7" s="218"/>
      <c r="D7" s="292"/>
    </row>
    <row r="8" spans="1:5" ht="37.200000000000003" customHeight="1">
      <c r="A8" s="713"/>
      <c r="B8" s="356" t="s">
        <v>431</v>
      </c>
      <c r="C8" s="218"/>
      <c r="D8" s="357" t="s">
        <v>518</v>
      </c>
    </row>
    <row r="9" spans="1:5" ht="40.5" customHeight="1">
      <c r="A9" s="713"/>
      <c r="B9" s="55" t="s">
        <v>54</v>
      </c>
      <c r="C9" s="218"/>
      <c r="D9" s="292"/>
    </row>
    <row r="10" spans="1:5" ht="40.5" customHeight="1">
      <c r="A10" s="713"/>
      <c r="B10" s="55" t="s">
        <v>55</v>
      </c>
      <c r="C10" s="218"/>
      <c r="D10" s="292"/>
    </row>
    <row r="11" spans="1:5" ht="40.5" customHeight="1">
      <c r="A11" s="713"/>
      <c r="B11" s="55" t="s">
        <v>56</v>
      </c>
      <c r="C11" s="218"/>
      <c r="D11" s="292"/>
    </row>
    <row r="12" spans="1:5" ht="40.5" customHeight="1">
      <c r="A12" s="713"/>
      <c r="B12" s="55" t="s">
        <v>303</v>
      </c>
      <c r="C12" s="218"/>
      <c r="D12" s="292"/>
    </row>
    <row r="13" spans="1:5" ht="40.5" customHeight="1">
      <c r="A13" s="714"/>
      <c r="B13" s="56" t="s">
        <v>57</v>
      </c>
      <c r="C13" s="219"/>
      <c r="D13" s="293"/>
    </row>
    <row r="14" spans="1:5" ht="40.5" customHeight="1">
      <c r="A14" s="718" t="s">
        <v>59</v>
      </c>
      <c r="B14" s="719"/>
      <c r="C14" s="220"/>
      <c r="D14" s="294"/>
    </row>
    <row r="15" spans="1:5" ht="40.5" customHeight="1">
      <c r="A15" s="718" t="s">
        <v>58</v>
      </c>
      <c r="B15" s="719"/>
      <c r="C15" s="220"/>
      <c r="D15" s="294"/>
    </row>
    <row r="16" spans="1:5" ht="40.5" customHeight="1">
      <c r="A16" s="718" t="s">
        <v>499</v>
      </c>
      <c r="B16" s="719"/>
      <c r="C16" s="221"/>
      <c r="D16" s="295"/>
    </row>
    <row r="17" spans="1:4" ht="37.5" customHeight="1" thickBot="1">
      <c r="A17" s="722" t="s">
        <v>442</v>
      </c>
      <c r="B17" s="723"/>
      <c r="C17" s="344">
        <f>'★R5.9.30まで【施設用】施設内療養者一覧'!J8+'★R5.10.1以降【施設用】施設内療養者一覧'!J8</f>
        <v>0</v>
      </c>
      <c r="D17" s="345" t="s">
        <v>412</v>
      </c>
    </row>
    <row r="18" spans="1:4" ht="24" customHeight="1" thickTop="1">
      <c r="A18" s="715" t="s">
        <v>197</v>
      </c>
      <c r="B18" s="716"/>
      <c r="C18" s="222">
        <f>SUM(C6:C16)+C17</f>
        <v>0</v>
      </c>
      <c r="D18" s="24"/>
    </row>
    <row r="19" spans="1:4" ht="18" customHeight="1">
      <c r="A19" s="727"/>
      <c r="B19" s="728"/>
      <c r="C19" s="728"/>
      <c r="D19" s="728"/>
    </row>
    <row r="20" spans="1:4" ht="18" customHeight="1">
      <c r="A20" s="724" t="s">
        <v>187</v>
      </c>
      <c r="B20" s="725"/>
      <c r="C20" s="725"/>
      <c r="D20" s="726"/>
    </row>
    <row r="21" spans="1:4" ht="37.5" customHeight="1">
      <c r="A21" s="717" t="s">
        <v>425</v>
      </c>
      <c r="B21" s="717"/>
      <c r="C21" s="374">
        <f>'★R5.9.30まで【施設用】追加補助分'!F20+'★R510.1以降【施設用】追加補助分'!F20</f>
        <v>0</v>
      </c>
      <c r="D21" s="361" t="s">
        <v>413</v>
      </c>
    </row>
    <row r="22" spans="1:4" s="6" customFormat="1">
      <c r="A22" s="5" t="s">
        <v>441</v>
      </c>
      <c r="B22" s="5"/>
      <c r="C22" s="5"/>
    </row>
    <row r="23" spans="1:4" s="6" customFormat="1">
      <c r="A23" s="5"/>
      <c r="B23" s="5"/>
      <c r="C23" s="5"/>
    </row>
    <row r="24" spans="1:4">
      <c r="A24" s="4"/>
      <c r="B24" s="4"/>
      <c r="C24" s="4"/>
    </row>
    <row r="25" spans="1:4">
      <c r="A25" s="4"/>
      <c r="B25" s="4"/>
      <c r="C25" s="4"/>
    </row>
    <row r="26" spans="1:4">
      <c r="A26" s="4"/>
      <c r="B26" s="4"/>
      <c r="C26" s="4"/>
    </row>
    <row r="27" spans="1:4">
      <c r="A27" s="4"/>
      <c r="B27" s="4"/>
      <c r="C27" s="4"/>
    </row>
    <row r="28" spans="1:4">
      <c r="A28" s="4"/>
      <c r="B28" s="4"/>
      <c r="C28" s="4"/>
    </row>
    <row r="29" spans="1:4">
      <c r="A29" s="4"/>
      <c r="B29" s="4"/>
      <c r="C29" s="4"/>
    </row>
    <row r="30" spans="1:4">
      <c r="A30" s="4"/>
      <c r="B30" s="4"/>
      <c r="C30" s="4"/>
    </row>
    <row r="31" spans="1:4">
      <c r="A31" s="4"/>
      <c r="B31" s="4"/>
      <c r="C31" s="4"/>
    </row>
    <row r="32" spans="1:4">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3">
      <c r="A49" s="4"/>
      <c r="B49" s="4"/>
      <c r="C49" s="4"/>
    </row>
    <row r="50" spans="1:3">
      <c r="A50" s="4"/>
      <c r="B50" s="4"/>
      <c r="C50" s="4"/>
    </row>
    <row r="51" spans="1:3">
      <c r="A51" s="4"/>
      <c r="B51" s="4"/>
      <c r="C51" s="4"/>
    </row>
    <row r="52" spans="1:3">
      <c r="A52" s="4"/>
      <c r="B52" s="4"/>
      <c r="C52" s="4"/>
    </row>
    <row r="53" spans="1:3">
      <c r="A53" s="7"/>
      <c r="B53" s="7"/>
      <c r="C53" s="7"/>
    </row>
    <row r="54" spans="1:3">
      <c r="A54" s="7"/>
      <c r="B54" s="7"/>
      <c r="C54" s="7"/>
    </row>
  </sheetData>
  <sheetProtection formatCells="0" formatColumns="0" formatRows="0" insertColumns="0" insertRows="0" autoFilter="0"/>
  <mergeCells count="12">
    <mergeCell ref="A1:D1"/>
    <mergeCell ref="A5:B5"/>
    <mergeCell ref="A6:A13"/>
    <mergeCell ref="A18:B18"/>
    <mergeCell ref="A21:B21"/>
    <mergeCell ref="A14:B14"/>
    <mergeCell ref="A15:B15"/>
    <mergeCell ref="A16:B16"/>
    <mergeCell ref="A2:D2"/>
    <mergeCell ref="A17:B17"/>
    <mergeCell ref="A20:D20"/>
    <mergeCell ref="A19:D19"/>
  </mergeCells>
  <phoneticPr fontId="2"/>
  <hyperlinks>
    <hyperlink ref="E2" location="'使い方（はじめにお読みください）'!A1" display="使い方に戻る"/>
  </hyperlinks>
  <printOptions horizontalCentered="1"/>
  <pageMargins left="0.59055118110236227" right="0.59055118110236227" top="0.59055118110236227" bottom="0" header="0.51181102362204722" footer="0.35433070866141736"/>
  <pageSetup paperSize="9" scale="8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2</xdr:col>
                    <xdr:colOff>327660</xdr:colOff>
                    <xdr:row>7</xdr:row>
                    <xdr:rowOff>121920</xdr:rowOff>
                  </from>
                  <to>
                    <xdr:col>2</xdr:col>
                    <xdr:colOff>701040</xdr:colOff>
                    <xdr:row>7</xdr:row>
                    <xdr:rowOff>457200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21</vt:i4>
      </vt:variant>
    </vt:vector>
  </HeadingPairs>
  <TitlesOfParts>
    <vt:vector size="40" baseType="lpstr">
      <vt:lpstr>使い方（はじめにお読みください）</vt:lpstr>
      <vt:lpstr>請求書</vt:lpstr>
      <vt:lpstr>実績報告書</vt:lpstr>
      <vt:lpstr>収支決算書 </vt:lpstr>
      <vt:lpstr>事業報告書</vt:lpstr>
      <vt:lpstr>交付申請書</vt:lpstr>
      <vt:lpstr>収支予算書</vt:lpstr>
      <vt:lpstr>事業計画書</vt:lpstr>
      <vt:lpstr>内訳1</vt:lpstr>
      <vt:lpstr>★R5.9.30まで【施設用】施設内療養者一覧</vt:lpstr>
      <vt:lpstr>★R5.9.30まで【施設用】追加補助分</vt:lpstr>
      <vt:lpstr>★R5.10.1以降【施設用】施設内療養者一覧</vt:lpstr>
      <vt:lpstr>★R510.1以降【施設用】追加補助分</vt:lpstr>
      <vt:lpstr>R5.5.8以降【施設用】施設内療養チェックリスト</vt:lpstr>
      <vt:lpstr>R5.5.8以降【施設用】施設内療養チェックリスト2</vt:lpstr>
      <vt:lpstr>R5.5.7以前【施設用】施設内療養チェックリスト</vt:lpstr>
      <vt:lpstr>職員派遣の内訳1</vt:lpstr>
      <vt:lpstr>消費税報告書</vt:lpstr>
      <vt:lpstr>削除不可</vt:lpstr>
      <vt:lpstr>★R5.10.1以降【施設用】施設内療養者一覧!Print_Area</vt:lpstr>
      <vt:lpstr>★R5.9.30まで【施設用】施設内療養者一覧!Print_Area</vt:lpstr>
      <vt:lpstr>★R5.9.30まで【施設用】追加補助分!Print_Area</vt:lpstr>
      <vt:lpstr>★R510.1以降【施設用】追加補助分!Print_Area</vt:lpstr>
      <vt:lpstr>R5.5.7以前【施設用】施設内療養チェックリスト!Print_Area</vt:lpstr>
      <vt:lpstr>R5.5.8以降【施設用】施設内療養チェックリスト!Print_Area</vt:lpstr>
      <vt:lpstr>R5.5.8以降【施設用】施設内療養チェックリスト2!Print_Area</vt:lpstr>
      <vt:lpstr>交付申請書!Print_Area</vt:lpstr>
      <vt:lpstr>削除不可!Print_Area</vt:lpstr>
      <vt:lpstr>'使い方（はじめにお読みください）'!Print_Area</vt:lpstr>
      <vt:lpstr>事業計画書!Print_Area</vt:lpstr>
      <vt:lpstr>事業報告書!Print_Area</vt:lpstr>
      <vt:lpstr>実績報告書!Print_Area</vt:lpstr>
      <vt:lpstr>'収支決算書 '!Print_Area</vt:lpstr>
      <vt:lpstr>収支予算書!Print_Area</vt:lpstr>
      <vt:lpstr>消費税報告書!Print_Area</vt:lpstr>
      <vt:lpstr>職員派遣の内訳1!Print_Area</vt:lpstr>
      <vt:lpstr>請求書!Print_Area</vt:lpstr>
      <vt:lpstr>内訳1!Print_Area</vt:lpstr>
      <vt:lpstr>事業計画書!Print_Titles</vt:lpstr>
      <vt:lpstr>事業報告書!Print_Titles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工藤　文</cp:lastModifiedBy>
  <cp:lastPrinted>2023-10-18T10:01:05Z</cp:lastPrinted>
  <dcterms:created xsi:type="dcterms:W3CDTF">2020-05-11T07:25:09Z</dcterms:created>
  <dcterms:modified xsi:type="dcterms:W3CDTF">2023-10-19T07:25:21Z</dcterms:modified>
</cp:coreProperties>
</file>